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Assumptions" sheetId="2" state="visible" r:id="rId2"/>
    <sheet xmlns:r="http://schemas.openxmlformats.org/officeDocument/2006/relationships" name="Revenue Build" sheetId="3" state="visible" r:id="rId3"/>
    <sheet xmlns:r="http://schemas.openxmlformats.org/officeDocument/2006/relationships" name="Margin Architecture" sheetId="4" state="visible" r:id="rId4"/>
    <sheet xmlns:r="http://schemas.openxmlformats.org/officeDocument/2006/relationships" name="Group P&amp;L" sheetId="5" state="visible" r:id="rId5"/>
    <sheet xmlns:r="http://schemas.openxmlformats.org/officeDocument/2006/relationships" name="Pop-Up Model" sheetId="6" state="visible" r:id="rId6"/>
    <sheet xmlns:r="http://schemas.openxmlformats.org/officeDocument/2006/relationships" name="Location Scorecard" sheetId="7" state="visible" r:id="rId7"/>
    <sheet xmlns:r="http://schemas.openxmlformats.org/officeDocument/2006/relationships" name="Rollout Options" sheetId="8" state="visible" r:id="rId8"/>
    <sheet xmlns:r="http://schemas.openxmlformats.org/officeDocument/2006/relationships" name="Exit Scenarios" sheetId="9" state="visible" r:id="rId9"/>
    <sheet xmlns:r="http://schemas.openxmlformats.org/officeDocument/2006/relationships" name="Sources &amp; Uses" sheetId="10" state="visible" r:id="rId10"/>
    <sheet xmlns:r="http://schemas.openxmlformats.org/officeDocument/2006/relationships" name="Source Notes" sheetId="11" state="visible" r:id="rId11"/>
  </sheets>
  <definedNames/>
  <calcPr calcId="124519" fullCalcOnLoad="1"/>
</workbook>
</file>

<file path=xl/styles.xml><?xml version="1.0" encoding="utf-8"?>
<styleSheet xmlns="http://schemas.openxmlformats.org/spreadsheetml/2006/main">
  <numFmts count="4">
    <numFmt numFmtId="164" formatCode="£#,##0;[Red]-£#,##0"/>
    <numFmt numFmtId="165" formatCode="£#,##0"/>
    <numFmt numFmtId="166" formatCode="0.0%"/>
    <numFmt numFmtId="167" formatCode="0.0&quot;x&quot;"/>
  </numFmts>
  <fonts count="9">
    <font>
      <name val="Calibri"/>
      <family val="2"/>
      <color theme="1"/>
      <sz val="11"/>
      <scheme val="minor"/>
    </font>
    <font>
      <name val="Calibri"/>
      <b val="1"/>
      <color rgb="000F1A2B"/>
      <sz val="24"/>
    </font>
    <font>
      <name val="Calibri"/>
      <i val="1"/>
      <color rgb="00C45A3A"/>
      <sz val="12"/>
    </font>
    <font>
      <name val="Calibri"/>
      <b val="1"/>
      <color rgb="000F1A2B"/>
      <sz val="11"/>
    </font>
    <font>
      <name val="Calibri"/>
      <color rgb="000F1A2B"/>
      <sz val="10"/>
    </font>
    <font>
      <name val="Calibri"/>
      <i val="1"/>
      <color rgb="00666666"/>
      <sz val="9"/>
    </font>
    <font>
      <name val="Calibri"/>
      <b val="1"/>
      <color rgb="000F1A2B"/>
      <sz val="16"/>
    </font>
    <font>
      <name val="Calibri"/>
      <b val="1"/>
      <color rgb="002C5282"/>
      <sz val="10"/>
    </font>
    <font>
      <name val="Calibri"/>
      <b val="1"/>
      <color rgb="000F1A2B"/>
      <sz val="10"/>
    </font>
  </fonts>
  <fills count="5">
    <fill>
      <patternFill/>
    </fill>
    <fill>
      <patternFill patternType="gray125"/>
    </fill>
    <fill>
      <patternFill patternType="solid">
        <fgColor rgb="00E7E1D6"/>
      </patternFill>
    </fill>
    <fill>
      <patternFill patternType="solid">
        <fgColor rgb="00F5F5F5"/>
      </patternFill>
    </fill>
    <fill>
      <patternFill patternType="solid">
        <fgColor rgb="00D9A63A"/>
      </patternFill>
    </fill>
  </fills>
  <borders count="1">
    <border>
      <left/>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applyAlignment="1" pivotButton="0" quotePrefix="0" xfId="0">
      <alignment vertical="top" wrapText="1"/>
    </xf>
    <xf numFmtId="0" fontId="4" fillId="0" borderId="0" pivotButton="0" quotePrefix="0" xfId="0"/>
    <xf numFmtId="164" fontId="0" fillId="0" borderId="0" pivotButton="0" quotePrefix="0" xfId="0"/>
    <xf numFmtId="0" fontId="5" fillId="0" borderId="0" pivotButton="0" quotePrefix="0" xfId="0"/>
    <xf numFmtId="0" fontId="3" fillId="2" borderId="0" pivotButton="0" quotePrefix="0" xfId="0"/>
    <xf numFmtId="164" fontId="4" fillId="0" borderId="0" pivotButton="0" quotePrefix="0" xfId="0"/>
    <xf numFmtId="166" fontId="4" fillId="0" borderId="0" pivotButton="0" quotePrefix="0" xfId="0"/>
    <xf numFmtId="1" fontId="4" fillId="0" borderId="0" pivotButton="0" quotePrefix="0" xfId="0"/>
    <xf numFmtId="0" fontId="6" fillId="0" borderId="0" pivotButton="0" quotePrefix="0" xfId="0"/>
    <xf numFmtId="0" fontId="0" fillId="2" borderId="0" pivotButton="0" quotePrefix="0" xfId="0"/>
    <xf numFmtId="0" fontId="7" fillId="0" borderId="0" pivotButton="0" quotePrefix="0" xfId="0"/>
    <xf numFmtId="0" fontId="8" fillId="0" borderId="0" pivotButton="0" quotePrefix="0" xfId="0"/>
    <xf numFmtId="164" fontId="8" fillId="3" borderId="0" pivotButton="0" quotePrefix="0" xfId="0"/>
    <xf numFmtId="0" fontId="8" fillId="4" borderId="0" pivotButton="0" quotePrefix="0" xfId="0"/>
    <xf numFmtId="165" fontId="8" fillId="4" borderId="0" pivotButton="0" quotePrefix="0" xfId="0"/>
    <xf numFmtId="165" fontId="4" fillId="0" borderId="0" pivotButton="0" quotePrefix="0" xfId="0"/>
    <xf numFmtId="165" fontId="8" fillId="3" borderId="0" pivotButton="0" quotePrefix="0" xfId="0"/>
    <xf numFmtId="166" fontId="8" fillId="3" borderId="0" pivotButton="0" quotePrefix="0" xfId="0"/>
    <xf numFmtId="0" fontId="8" fillId="3" borderId="0" pivotButton="0" quotePrefix="0" xfId="0"/>
    <xf numFmtId="164" fontId="8" fillId="4" borderId="0" pivotButton="0" quotePrefix="0" xfId="0"/>
    <xf numFmtId="165" fontId="8" fillId="0" borderId="0" pivotButton="0" quotePrefix="0" xfId="0"/>
    <xf numFmtId="2" fontId="4" fillId="0" borderId="0" pivotButton="0" quotePrefix="0" xfId="0"/>
    <xf numFmtId="2" fontId="8" fillId="4" borderId="0" pivotButton="0" quotePrefix="0" xfId="0"/>
    <xf numFmtId="0" fontId="5" fillId="0" borderId="0" applyAlignment="1" pivotButton="0" quotePrefix="0" xfId="0">
      <alignment vertical="top" wrapText="1"/>
    </xf>
    <xf numFmtId="167"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styles" Target="styles.xml" Id="rId12"/><Relationship Type="http://schemas.openxmlformats.org/officeDocument/2006/relationships/theme" Target="theme/theme1.xml" Id="rId1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G23"/>
  <sheetViews>
    <sheetView workbookViewId="0">
      <selection activeCell="A1" sqref="A1"/>
    </sheetView>
  </sheetViews>
  <sheetFormatPr baseColWidth="8" defaultRowHeight="15"/>
  <cols>
    <col width="2" customWidth="1" min="1" max="1"/>
    <col width="38" customWidth="1" min="2" max="2"/>
    <col width="14" customWidth="1" min="3" max="3"/>
    <col width="14" customWidth="1" min="4" max="4"/>
    <col width="14" customWidth="1" min="5" max="5"/>
    <col width="14" customWidth="1" min="6" max="6"/>
    <col width="14" customWidth="1" min="7" max="7"/>
  </cols>
  <sheetData>
    <row r="2">
      <c r="B2" s="1" t="inlineStr">
        <is>
          <t>The Hideout</t>
        </is>
      </c>
    </row>
    <row r="3">
      <c r="B3" s="2" t="inlineStr">
        <is>
          <t>Toys, games and collectibles</t>
        </is>
      </c>
    </row>
    <row r="5">
      <c r="B5" s="3" t="inlineStr">
        <is>
          <t>Financial Model</t>
        </is>
      </c>
    </row>
    <row r="6" ht="60" customHeight="1">
      <c r="B6" s="4" t="inlineStr">
        <is>
          <t>A UK-wide ecommerce and retail system for toys, games and collectibles. The first store proves the local format. Ecommerce gives the brand national reach. Pop-ups create planned demand. AI-first internal tooling makes the model repeatable. Franchise architecture creates rollout optionality.</t>
        </is>
      </c>
    </row>
    <row r="8">
      <c r="B8" s="3" t="inlineStr">
        <is>
          <t>Capital structure</t>
        </is>
      </c>
    </row>
    <row r="9">
      <c r="B9" s="5" t="inlineStr">
        <is>
          <t>Launch round</t>
        </is>
      </c>
      <c r="C9" s="6" t="n">
        <v>500000</v>
      </c>
      <c r="D9" s="7" t="inlineStr">
        <is>
          <t>Funds flagship, ecommerce, opening stock, brand, content, operating reserve, pop-up programming, tech stack, franchise architecture</t>
        </is>
      </c>
    </row>
    <row r="10">
      <c r="B10" s="5" t="inlineStr">
        <is>
          <t>Follow-on growth round (Y2)</t>
        </is>
      </c>
      <c r="C10" s="6" t="n">
        <v>750000</v>
      </c>
      <c r="D10" s="7" t="inlineStr">
        <is>
          <t>Raised after first trading evidence. Funds rollout (route to be selected at the time)</t>
        </is>
      </c>
    </row>
    <row r="11">
      <c r="B11" s="5" t="inlineStr">
        <is>
          <t>Debt</t>
        </is>
      </c>
      <c r="C11" s="6" t="n">
        <v>0</v>
      </c>
      <c r="D11" s="7" t="inlineStr">
        <is>
          <t>Zero. Clean equity structure throughout</t>
        </is>
      </c>
    </row>
    <row r="13">
      <c r="B13" s="3" t="inlineStr">
        <is>
          <t>Headline outputs (model base case, hybrid rollout)</t>
        </is>
      </c>
    </row>
    <row r="14">
      <c r="B14" s="8" t="inlineStr">
        <is>
          <t>Metric</t>
        </is>
      </c>
      <c r="C14" s="8" t="inlineStr">
        <is>
          <t>Y1</t>
        </is>
      </c>
      <c r="D14" s="8" t="inlineStr">
        <is>
          <t>Y2</t>
        </is>
      </c>
      <c r="E14" s="8" t="inlineStr">
        <is>
          <t>Y3</t>
        </is>
      </c>
      <c r="F14" s="8" t="inlineStr">
        <is>
          <t>Y4</t>
        </is>
      </c>
      <c r="G14" s="8" t="inlineStr">
        <is>
          <t>Y5</t>
        </is>
      </c>
    </row>
    <row r="15">
      <c r="B15" s="5" t="inlineStr">
        <is>
          <t>Total group revenue</t>
        </is>
      </c>
      <c r="C15" s="9">
        <f>'Group P&amp;L'!C11</f>
        <v/>
      </c>
      <c r="D15" s="9">
        <f>'Group P&amp;L'!D11</f>
        <v/>
      </c>
      <c r="E15" s="9">
        <f>'Group P&amp;L'!E11</f>
        <v/>
      </c>
      <c r="F15" s="9">
        <f>'Group P&amp;L'!F11</f>
        <v/>
      </c>
      <c r="G15" s="9">
        <f>'Group P&amp;L'!G11</f>
        <v/>
      </c>
    </row>
    <row r="16">
      <c r="B16" s="5" t="inlineStr">
        <is>
          <t>Total gross profit</t>
        </is>
      </c>
      <c r="C16" s="9">
        <f>'Group P&amp;L'!C13</f>
        <v/>
      </c>
      <c r="D16" s="9">
        <f>'Group P&amp;L'!D13</f>
        <v/>
      </c>
      <c r="E16" s="9">
        <f>'Group P&amp;L'!E13</f>
        <v/>
      </c>
      <c r="F16" s="9">
        <f>'Group P&amp;L'!F13</f>
        <v/>
      </c>
      <c r="G16" s="9">
        <f>'Group P&amp;L'!G13</f>
        <v/>
      </c>
    </row>
    <row r="17">
      <c r="B17" s="5" t="inlineStr">
        <is>
          <t>Total operating costs</t>
        </is>
      </c>
      <c r="C17" s="9">
        <f>'Group P&amp;L'!C23</f>
        <v/>
      </c>
      <c r="D17" s="9">
        <f>'Group P&amp;L'!D23</f>
        <v/>
      </c>
      <c r="E17" s="9">
        <f>'Group P&amp;L'!E23</f>
        <v/>
      </c>
      <c r="F17" s="9">
        <f>'Group P&amp;L'!F23</f>
        <v/>
      </c>
      <c r="G17" s="9">
        <f>'Group P&amp;L'!G23</f>
        <v/>
      </c>
    </row>
    <row r="18">
      <c r="B18" s="5" t="inlineStr">
        <is>
          <t>Group EBITDA</t>
        </is>
      </c>
      <c r="C18" s="9">
        <f>'Group P&amp;L'!C25</f>
        <v/>
      </c>
      <c r="D18" s="9">
        <f>'Group P&amp;L'!D25</f>
        <v/>
      </c>
      <c r="E18" s="9">
        <f>'Group P&amp;L'!E25</f>
        <v/>
      </c>
      <c r="F18" s="9">
        <f>'Group P&amp;L'!F25</f>
        <v/>
      </c>
      <c r="G18" s="9">
        <f>'Group P&amp;L'!G25</f>
        <v/>
      </c>
    </row>
    <row r="19">
      <c r="B19" s="5" t="inlineStr">
        <is>
          <t>EBITDA margin</t>
        </is>
      </c>
      <c r="C19" s="10">
        <f>'Group P&amp;L'!C26</f>
        <v/>
      </c>
      <c r="D19" s="10">
        <f>'Group P&amp;L'!D26</f>
        <v/>
      </c>
      <c r="E19" s="10">
        <f>'Group P&amp;L'!E26</f>
        <v/>
      </c>
      <c r="F19" s="10">
        <f>'Group P&amp;L'!F26</f>
        <v/>
      </c>
      <c r="G19" s="10">
        <f>'Group P&amp;L'!G26</f>
        <v/>
      </c>
    </row>
    <row r="20">
      <c r="B20" s="5" t="inlineStr">
        <is>
          <t>Total locations (owned + franchise)</t>
        </is>
      </c>
      <c r="C20" s="11">
        <f>1+0</f>
        <v/>
      </c>
      <c r="D20" s="11">
        <f>2+1</f>
        <v/>
      </c>
      <c r="E20" s="11">
        <f>3+4</f>
        <v/>
      </c>
      <c r="F20" s="11">
        <f>4+10</f>
        <v/>
      </c>
      <c r="G20" s="11">
        <f>5+20</f>
        <v/>
      </c>
    </row>
    <row r="22">
      <c r="B22" s="3" t="inlineStr">
        <is>
          <t>How to read this model</t>
        </is>
      </c>
    </row>
    <row r="23" ht="60" customHeight="1">
      <c r="B23" s="4" t="inlineStr">
        <is>
          <t>Inputs are on the Assumptions sheet, shown in blue. Edit those cells to flex the model. All other sheets pull through formulas. The base case is the hybrid rollout: own a small number of proof stores while building a franchise network. The Rollout Options sheet shows how the trajectory looks under the three growth paths.</t>
        </is>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B1:D31"/>
  <sheetViews>
    <sheetView workbookViewId="0">
      <selection activeCell="A1" sqref="A1"/>
    </sheetView>
  </sheetViews>
  <sheetFormatPr baseColWidth="8" defaultRowHeight="15"/>
  <cols>
    <col width="2" customWidth="1" min="1" max="1"/>
    <col width="38" customWidth="1" min="2" max="2"/>
    <col width="16" customWidth="1" min="3" max="3"/>
    <col width="50" customWidth="1" min="4" max="4"/>
  </cols>
  <sheetData>
    <row r="1">
      <c r="B1" s="12" t="inlineStr">
        <is>
          <t>Sources and Uses</t>
        </is>
      </c>
    </row>
    <row r="2">
      <c r="B2" s="7" t="inlineStr">
        <is>
          <t>Launch round: £500k clean equity. No debt</t>
        </is>
      </c>
    </row>
    <row r="4">
      <c r="B4" s="8" t="inlineStr">
        <is>
          <t>Sources</t>
        </is>
      </c>
      <c r="C4" s="8" t="inlineStr">
        <is>
          <t>Amount</t>
        </is>
      </c>
      <c r="D4" s="8" t="inlineStr">
        <is>
          <t>Note</t>
        </is>
      </c>
    </row>
    <row r="5">
      <c r="B5" s="5" t="inlineStr">
        <is>
          <t>Launch equity round</t>
        </is>
      </c>
      <c r="C5" s="19" t="n">
        <v>500000</v>
      </c>
      <c r="D5" s="7" t="inlineStr">
        <is>
          <t>Clean equity at £1.8m pre-money</t>
        </is>
      </c>
    </row>
    <row r="6">
      <c r="B6" s="5" t="inlineStr">
        <is>
          <t>Forge in-kind contribution (Y1 founder time)</t>
        </is>
      </c>
      <c r="C6" s="19" t="n">
        <v>0</v>
      </c>
      <c r="D6" s="7" t="inlineStr">
        <is>
          <t>Founder compensation Y1 absorbed by Forge. Not in cash sources</t>
        </is>
      </c>
    </row>
    <row r="7">
      <c r="B7" s="15" t="inlineStr">
        <is>
          <t>Total sources</t>
        </is>
      </c>
      <c r="C7" s="20">
        <f>SUM(C5:C6)</f>
        <v/>
      </c>
    </row>
    <row r="9">
      <c r="B9" s="8" t="inlineStr">
        <is>
          <t>Uses</t>
        </is>
      </c>
      <c r="C9" s="8" t="inlineStr">
        <is>
          <t>Amount</t>
        </is>
      </c>
      <c r="D9" s="8" t="inlineStr">
        <is>
          <t>Note</t>
        </is>
      </c>
    </row>
    <row r="10">
      <c r="B10" s="5" t="inlineStr">
        <is>
          <t>Fit-out and store capex</t>
        </is>
      </c>
      <c r="C10" s="19" t="n">
        <v>120000</v>
      </c>
      <c r="D10" s="7" t="inlineStr">
        <is>
          <t>Construction, joinery, fixtures, lighting, signage at 22B Weybridge</t>
        </is>
      </c>
    </row>
    <row r="11">
      <c r="B11" s="5" t="inlineStr">
        <is>
          <t>Opening inventory</t>
        </is>
      </c>
      <c r="C11" s="19" t="n">
        <v>100000</v>
      </c>
      <c r="D11" s="7" t="inlineStr">
        <is>
          <t>Toys, games, collectibles, gift bundles, opening drops</t>
        </is>
      </c>
    </row>
    <row r="12">
      <c r="B12" s="5" t="inlineStr">
        <is>
          <t>Ecommerce launch and tech stack</t>
        </is>
      </c>
      <c r="C12" s="19" t="n">
        <v>40000</v>
      </c>
      <c r="D12" s="7" t="inlineStr">
        <is>
          <t>Shopify Plus, POS, inventory, analytics, AI tools setup</t>
        </is>
      </c>
    </row>
    <row r="13">
      <c r="B13" s="5" t="inlineStr">
        <is>
          <t>Brand, content and launch marketing</t>
        </is>
      </c>
      <c r="C13" s="19" t="n">
        <v>50000</v>
      </c>
      <c r="D13" s="7" t="inlineStr">
        <is>
          <t>Brand system, photography, launch content, opening campaign</t>
        </is>
      </c>
    </row>
    <row r="14">
      <c r="B14" s="5" t="inlineStr">
        <is>
          <t>Pop-up and event programming</t>
        </is>
      </c>
      <c r="C14" s="19" t="n">
        <v>20000</v>
      </c>
      <c r="D14" s="7" t="inlineStr">
        <is>
          <t>First 6 months of weekend activations</t>
        </is>
      </c>
    </row>
    <row r="15">
      <c r="B15" s="5" t="inlineStr">
        <is>
          <t>Property: deposit and legal</t>
        </is>
      </c>
      <c r="C15" s="19" t="n">
        <v>30000</v>
      </c>
      <c r="D15" s="7" t="inlineStr">
        <is>
          <t>Lease, deposit, legal and professional fees</t>
        </is>
      </c>
    </row>
    <row r="16">
      <c r="B16" s="5" t="inlineStr">
        <is>
          <t>Pre-opening payroll and training</t>
        </is>
      </c>
      <c r="C16" s="19" t="n">
        <v>30000</v>
      </c>
      <c r="D16" s="7" t="inlineStr">
        <is>
          <t>Recruitment, training, soft launch, manuals</t>
        </is>
      </c>
    </row>
    <row r="17">
      <c r="B17" s="5" t="inlineStr">
        <is>
          <t>Operating reserve</t>
        </is>
      </c>
      <c r="C17" s="19" t="n">
        <v>70000</v>
      </c>
      <c r="D17" s="7" t="inlineStr">
        <is>
          <t>Runway cushion for slower ramp</t>
        </is>
      </c>
    </row>
    <row r="18">
      <c r="B18" s="5" t="inlineStr">
        <is>
          <t>Franchise architecture</t>
        </is>
      </c>
      <c r="C18" s="19" t="n">
        <v>20000</v>
      </c>
      <c r="D18" s="7" t="inlineStr">
        <is>
          <t>Manuals, legal templates, reporting, unit economics, territory planning</t>
        </is>
      </c>
    </row>
    <row r="19">
      <c r="B19" s="5" t="inlineStr">
        <is>
          <t>Contingency</t>
        </is>
      </c>
      <c r="C19" s="19" t="n">
        <v>20000</v>
      </c>
      <c r="D19" s="7" t="inlineStr">
        <is>
          <t>4% contingency on capex and pre-trade</t>
        </is>
      </c>
    </row>
    <row r="20">
      <c r="B20" s="15" t="inlineStr">
        <is>
          <t>Total uses</t>
        </is>
      </c>
      <c r="C20" s="20">
        <f>SUM(C10:C19)</f>
        <v/>
      </c>
    </row>
    <row r="22">
      <c r="B22" s="15" t="inlineStr">
        <is>
          <t>Reconciliation</t>
        </is>
      </c>
      <c r="C22" s="18">
        <f>C7-C20</f>
        <v/>
      </c>
      <c r="D22" s="7" t="inlineStr">
        <is>
          <t>Must equal zero</t>
        </is>
      </c>
    </row>
    <row r="25">
      <c r="B25" s="8" t="inlineStr">
        <is>
          <t>Capital structure</t>
        </is>
      </c>
      <c r="C25" s="13" t="n"/>
      <c r="D25" s="13" t="n"/>
    </row>
    <row r="26">
      <c r="B26" s="5" t="inlineStr">
        <is>
          <t>Pre-money valuation</t>
        </is>
      </c>
      <c r="C26" s="19" t="n">
        <v>1800000</v>
      </c>
    </row>
    <row r="27">
      <c r="B27" s="5" t="inlineStr">
        <is>
          <t>Equity raise</t>
        </is>
      </c>
      <c r="C27" s="19" t="n">
        <v>500000</v>
      </c>
    </row>
    <row r="28">
      <c r="B28" s="5" t="inlineStr">
        <is>
          <t>Post-money valuation</t>
        </is>
      </c>
      <c r="C28" s="19">
        <f>C26+C27</f>
        <v/>
      </c>
    </row>
    <row r="29">
      <c r="B29" s="5" t="inlineStr">
        <is>
          <t>New investor share</t>
        </is>
      </c>
      <c r="C29" s="10">
        <f>C27/C28</f>
        <v/>
      </c>
    </row>
    <row r="30">
      <c r="B30" s="5" t="inlineStr">
        <is>
          <t>Forge holdco and founders share</t>
        </is>
      </c>
      <c r="C30" s="10">
        <f>1-C29</f>
        <v/>
      </c>
    </row>
    <row r="31">
      <c r="B31" s="5" t="inlineStr">
        <is>
          <t>Debt</t>
        </is>
      </c>
      <c r="C31" s="19" t="n">
        <v>0</v>
      </c>
      <c r="D31" s="7" t="inlineStr">
        <is>
          <t>Zero. Adds 0.5 to 1.0x to exit multiple</t>
        </is>
      </c>
    </row>
  </sheetData>
  <pageMargins left="0.75" right="0.75" top="1" bottom="1" header="0.5" footer="0.5"/>
</worksheet>
</file>

<file path=xl/worksheets/sheet11.xml><?xml version="1.0" encoding="utf-8"?>
<worksheet xmlns="http://schemas.openxmlformats.org/spreadsheetml/2006/main">
  <sheetPr>
    <outlinePr summaryBelow="1" summaryRight="1"/>
    <pageSetUpPr/>
  </sheetPr>
  <dimension ref="B1:E9"/>
  <sheetViews>
    <sheetView workbookViewId="0">
      <selection activeCell="A1" sqref="A1"/>
    </sheetView>
  </sheetViews>
  <sheetFormatPr baseColWidth="8" defaultRowHeight="15"/>
  <cols>
    <col width="2" customWidth="1" min="1" max="1"/>
    <col width="28" customWidth="1" min="2" max="2"/>
    <col width="35" customWidth="1" min="3" max="3"/>
    <col width="50" customWidth="1" min="4" max="4"/>
    <col width="50" customWidth="1" min="5" max="5"/>
  </cols>
  <sheetData>
    <row r="1">
      <c r="B1" s="12" t="inlineStr">
        <is>
          <t>Source Notes</t>
        </is>
      </c>
    </row>
    <row r="2">
      <c r="B2" s="7" t="inlineStr">
        <is>
          <t>External references used in this model</t>
        </is>
      </c>
    </row>
    <row r="4">
      <c r="B4" s="8" t="inlineStr">
        <is>
          <t>Topic</t>
        </is>
      </c>
      <c r="C4" s="8" t="inlineStr">
        <is>
          <t>Source</t>
        </is>
      </c>
      <c r="D4" s="8" t="inlineStr">
        <is>
          <t>URL</t>
        </is>
      </c>
      <c r="E4" s="8" t="inlineStr">
        <is>
          <t>Use in model</t>
        </is>
      </c>
    </row>
    <row r="5">
      <c r="B5" s="5" t="inlineStr">
        <is>
          <t>FoodLabs</t>
        </is>
      </c>
      <c r="C5" s="5" t="inlineStr">
        <is>
          <t>FoodLabs official site</t>
        </is>
      </c>
      <c r="D5" s="5" t="inlineStr">
        <is>
          <t>https://www.foodlabs.com/</t>
        </is>
      </c>
      <c r="E5" s="5" t="inlineStr">
        <is>
          <t>Reference model for venture-studio company-building approach</t>
        </is>
      </c>
    </row>
    <row r="6">
      <c r="B6" s="5" t="inlineStr">
        <is>
          <t>LAP Coffee</t>
        </is>
      </c>
      <c r="C6" s="5" t="inlineStr">
        <is>
          <t>LAP Coffee official site</t>
        </is>
      </c>
      <c r="D6" s="5" t="inlineStr">
        <is>
          <t>https://www.lap.coffee/</t>
        </is>
      </c>
      <c r="E6" s="5" t="inlineStr">
        <is>
          <t>Reference pattern for compact consumer retail format and brand-led expansion</t>
        </is>
      </c>
    </row>
    <row r="7">
      <c r="B7" s="5" t="inlineStr">
        <is>
          <t>UK toy market sizing</t>
        </is>
      </c>
      <c r="C7" s="5" t="inlineStr">
        <is>
          <t>Circana</t>
        </is>
      </c>
      <c r="D7" s="5" t="inlineStr">
        <is>
          <t>https://www.circana.com/post/building-up-to-christmas-uk-toy-market-grows-to-3-9</t>
        </is>
      </c>
      <c r="E7" s="5" t="inlineStr">
        <is>
          <t>£3.9bn UK toy market context. Used in narrative not directly in calculations</t>
        </is>
      </c>
    </row>
    <row r="8">
      <c r="B8" s="5" t="inlineStr">
        <is>
          <t>Smyths UK</t>
        </is>
      </c>
      <c r="C8" s="5" t="inlineStr">
        <is>
          <t>RTE Business</t>
        </is>
      </c>
      <c r="D8" s="5" t="inlineStr">
        <is>
          <t>https://www.rte.ie/news/business/2025/1006/1537045-smyths-toys-uk-ltd-results/</t>
        </is>
      </c>
      <c r="E8" s="5" t="inlineStr">
        <is>
          <t>Competitor scale and operating context</t>
        </is>
      </c>
    </row>
    <row r="9">
      <c r="B9" s="5" t="inlineStr">
        <is>
          <t>Hotel Chocolat AIM listing</t>
        </is>
      </c>
      <c r="C9" s="5" t="inlineStr">
        <is>
          <t>Public market reporting</t>
        </is>
      </c>
      <c r="D9" s="5" t="inlineStr">
        <is>
          <t>Multiple sources</t>
        </is>
      </c>
      <c r="E9" s="5" t="inlineStr">
        <is>
          <t>Y10 comparable for the venture shape at AIM scale</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B1:H63"/>
  <sheetViews>
    <sheetView workbookViewId="0">
      <selection activeCell="A1" sqref="A1"/>
    </sheetView>
  </sheetViews>
  <sheetFormatPr baseColWidth="8" defaultRowHeight="15"/>
  <cols>
    <col width="2" customWidth="1" min="1" max="1"/>
    <col width="42" customWidth="1" min="2" max="2"/>
    <col width="13" customWidth="1" min="3" max="3"/>
    <col width="13" customWidth="1" min="4" max="4"/>
    <col width="13" customWidth="1" min="5" max="5"/>
    <col width="13" customWidth="1" min="6" max="6"/>
    <col width="13" customWidth="1" min="7" max="7"/>
    <col width="50" customWidth="1" min="8" max="8"/>
  </cols>
  <sheetData>
    <row r="1">
      <c r="B1" s="12" t="inlineStr">
        <is>
          <t>Assumptions</t>
        </is>
      </c>
    </row>
    <row r="2">
      <c r="B2" s="7" t="inlineStr">
        <is>
          <t>Edit blue cells to flex the model</t>
        </is>
      </c>
    </row>
    <row r="4">
      <c r="B4" s="8" t="inlineStr">
        <is>
          <t>Driver</t>
        </is>
      </c>
      <c r="C4" s="8" t="inlineStr">
        <is>
          <t>Y1</t>
        </is>
      </c>
      <c r="D4" s="8" t="inlineStr">
        <is>
          <t>Y2</t>
        </is>
      </c>
      <c r="E4" s="8" t="inlineStr">
        <is>
          <t>Y3</t>
        </is>
      </c>
      <c r="F4" s="8" t="inlineStr">
        <is>
          <t>Y4</t>
        </is>
      </c>
      <c r="G4" s="8" t="inlineStr">
        <is>
          <t>Y5</t>
        </is>
      </c>
      <c r="H4" s="8" t="inlineStr">
        <is>
          <t>Note</t>
        </is>
      </c>
    </row>
    <row r="6">
      <c r="B6" s="8" t="inlineStr">
        <is>
          <t>Rollout (base case: hybrid)</t>
        </is>
      </c>
      <c r="C6" s="13" t="n"/>
      <c r="D6" s="13" t="n"/>
      <c r="E6" s="13" t="n"/>
      <c r="F6" s="13" t="n"/>
      <c r="G6" s="13" t="n"/>
      <c r="H6" s="13" t="n"/>
    </row>
    <row r="7">
      <c r="B7" s="5" t="inlineStr">
        <is>
          <t>New owned stores opened in year</t>
        </is>
      </c>
      <c r="C7" s="14" t="n">
        <v>1</v>
      </c>
      <c r="D7" s="14" t="n">
        <v>1</v>
      </c>
      <c r="E7" s="14" t="n">
        <v>1</v>
      </c>
      <c r="F7" s="14" t="n">
        <v>1</v>
      </c>
      <c r="G7" s="14" t="n">
        <v>1</v>
      </c>
      <c r="H7" s="7" t="inlineStr">
        <is>
          <t>1 per year in base case. Year 1 is the flagship at 22B Weybridge</t>
        </is>
      </c>
    </row>
    <row r="8">
      <c r="B8" s="5" t="inlineStr">
        <is>
          <t>Cumulative owned stores (year end)</t>
        </is>
      </c>
      <c r="C8" s="14" t="n">
        <v>1</v>
      </c>
      <c r="D8" s="14" t="n">
        <v>2</v>
      </c>
      <c r="E8" s="14" t="n">
        <v>3</v>
      </c>
      <c r="F8" s="14" t="n">
        <v>4</v>
      </c>
      <c r="G8" s="14" t="n">
        <v>5</v>
      </c>
      <c r="H8" s="7" t="inlineStr">
        <is>
          <t>Track of owned estate</t>
        </is>
      </c>
    </row>
    <row r="9">
      <c r="B9" s="5" t="inlineStr">
        <is>
          <t>New franchise units opened in year</t>
        </is>
      </c>
      <c r="C9" s="14" t="n">
        <v>0</v>
      </c>
      <c r="D9" s="14" t="n">
        <v>1</v>
      </c>
      <c r="E9" s="14" t="n">
        <v>3</v>
      </c>
      <c r="F9" s="14" t="n">
        <v>6</v>
      </c>
      <c r="G9" s="14" t="n">
        <v>10</v>
      </c>
      <c r="H9" s="7" t="inlineStr">
        <is>
          <t>Conservative ramp. First franchisee Y2 after flagship proof</t>
        </is>
      </c>
    </row>
    <row r="10">
      <c r="B10" s="5" t="inlineStr">
        <is>
          <t>Cumulative franchise units (year end)</t>
        </is>
      </c>
      <c r="C10" s="14" t="n">
        <v>0</v>
      </c>
      <c r="D10" s="14" t="n">
        <v>1</v>
      </c>
      <c r="E10" s="14" t="n">
        <v>4</v>
      </c>
      <c r="F10" s="14" t="n">
        <v>10</v>
      </c>
      <c r="G10" s="14" t="n">
        <v>20</v>
      </c>
      <c r="H10" s="7" t="inlineStr">
        <is>
          <t>Builds to 20 franchise units by Y5</t>
        </is>
      </c>
    </row>
    <row r="11">
      <c r="B11" s="5" t="inlineStr">
        <is>
          <t>Total locations (owned + franchise)</t>
        </is>
      </c>
      <c r="C11" s="14" t="n">
        <v>1</v>
      </c>
      <c r="D11" s="14" t="n">
        <v>3</v>
      </c>
      <c r="E11" s="14" t="n">
        <v>7</v>
      </c>
      <c r="F11" s="14" t="n">
        <v>14</v>
      </c>
      <c r="G11" s="14" t="n">
        <v>25</v>
      </c>
      <c r="H11" s="7" t="inlineStr">
        <is>
          <t>1 + 3 + 7 + 14 + 25</t>
        </is>
      </c>
    </row>
    <row r="13">
      <c r="B13" s="8" t="inlineStr">
        <is>
          <t>Owned-store revenue and mix</t>
        </is>
      </c>
      <c r="C13" s="13" t="n"/>
      <c r="D13" s="13" t="n"/>
      <c r="E13" s="13" t="n"/>
      <c r="F13" s="13" t="n"/>
      <c r="G13" s="13" t="n"/>
      <c r="H13" s="13" t="n"/>
    </row>
    <row r="14">
      <c r="B14" s="5" t="inlineStr">
        <is>
          <t>Average owned-store revenue per unit</t>
        </is>
      </c>
      <c r="C14" s="14" t="n">
        <v>545000</v>
      </c>
      <c r="D14" s="14" t="n">
        <v>377500</v>
      </c>
      <c r="E14" s="14" t="n">
        <v>358333</v>
      </c>
      <c r="F14" s="14" t="n">
        <v>373750</v>
      </c>
      <c r="G14" s="14" t="n">
        <v>399000</v>
      </c>
      <c r="H14" s="7" t="inlineStr">
        <is>
          <t>Y1 = flagship at 545k. Y2-Y5 reflects blend of ramping + maturing units</t>
        </is>
      </c>
    </row>
    <row r="15">
      <c r="B15" s="5" t="inlineStr">
        <is>
          <t>Total owned-store revenue</t>
        </is>
      </c>
      <c r="C15" s="14" t="n">
        <v>545000</v>
      </c>
      <c r="D15" s="14" t="n">
        <v>755000</v>
      </c>
      <c r="E15" s="14" t="n">
        <v>1075000</v>
      </c>
      <c r="F15" s="14" t="n">
        <v>1495000</v>
      </c>
      <c r="G15" s="14" t="n">
        <v>1995000</v>
      </c>
      <c r="H15" s="7" t="inlineStr">
        <is>
          <t>Cumulative owned units × average revenue</t>
        </is>
      </c>
    </row>
    <row r="16">
      <c r="B16" s="5" t="inlineStr">
        <is>
          <t>Owned-store: kids/passive toys mix</t>
        </is>
      </c>
      <c r="C16" s="14" t="n">
        <v>0.35</v>
      </c>
      <c r="D16" s="14" t="n">
        <v>0.34</v>
      </c>
      <c r="E16" s="14" t="n">
        <v>0.33</v>
      </c>
      <c r="F16" s="14" t="n">
        <v>0.32</v>
      </c>
      <c r="G16" s="14" t="n">
        <v>0.31</v>
      </c>
      <c r="H16" s="7" t="inlineStr">
        <is>
          <t>Higher in early years, settles as collector mix grows</t>
        </is>
      </c>
    </row>
    <row r="17">
      <c r="B17" s="5" t="inlineStr">
        <is>
          <t>Owned-store: gifts/family bundles mix</t>
        </is>
      </c>
      <c r="C17" s="14" t="n">
        <v>0.4</v>
      </c>
      <c r="D17" s="14" t="n">
        <v>0.39</v>
      </c>
      <c r="E17" s="14" t="n">
        <v>0.38</v>
      </c>
      <c r="F17" s="14" t="n">
        <v>0.37</v>
      </c>
      <c r="G17" s="14" t="n">
        <v>0.36</v>
      </c>
      <c r="H17" s="7" t="inlineStr">
        <is>
          <t>Birthday, Christmas, gifting demand</t>
        </is>
      </c>
    </row>
    <row r="18">
      <c r="B18" s="5" t="inlineStr">
        <is>
          <t>Owned-store: collectibles/trade-in mix</t>
        </is>
      </c>
      <c r="C18" s="14" t="n">
        <v>0.25</v>
      </c>
      <c r="D18" s="14" t="n">
        <v>0.27</v>
      </c>
      <c r="E18" s="14" t="n">
        <v>0.29</v>
      </c>
      <c r="F18" s="14" t="n">
        <v>0.31</v>
      </c>
      <c r="G18" s="14" t="n">
        <v>0.33</v>
      </c>
      <c r="H18" s="7" t="inlineStr">
        <is>
          <t>Builds with reputation and inventory</t>
        </is>
      </c>
    </row>
    <row r="20">
      <c r="B20" s="8" t="inlineStr">
        <is>
          <t>Ecommerce (national)</t>
        </is>
      </c>
      <c r="C20" s="13" t="n"/>
      <c r="D20" s="13" t="n"/>
      <c r="E20" s="13" t="n"/>
      <c r="F20" s="13" t="n"/>
      <c r="G20" s="13" t="n"/>
      <c r="H20" s="13" t="n"/>
    </row>
    <row r="21">
      <c r="B21" s="5" t="inlineStr">
        <is>
          <t>Ecommerce revenue</t>
        </is>
      </c>
      <c r="C21" s="14" t="n">
        <v>325000</v>
      </c>
      <c r="D21" s="14" t="n">
        <v>950000</v>
      </c>
      <c r="E21" s="14" t="n">
        <v>1850000</v>
      </c>
      <c r="F21" s="14" t="n">
        <v>3000000</v>
      </c>
      <c r="G21" s="14" t="n">
        <v>4400000</v>
      </c>
      <c r="H21" s="7" t="inlineStr">
        <is>
          <t>Live from day one. Content engine drives organic CAC</t>
        </is>
      </c>
    </row>
    <row r="22">
      <c r="B22" s="5" t="inlineStr">
        <is>
          <t>Blended ecommerce AOV (£)</t>
        </is>
      </c>
      <c r="C22" s="14" t="n">
        <v>54</v>
      </c>
      <c r="D22" s="14" t="n">
        <v>58</v>
      </c>
      <c r="E22" s="14" t="n">
        <v>62</v>
      </c>
      <c r="F22" s="14" t="n">
        <v>66</v>
      </c>
      <c r="G22" s="14" t="n">
        <v>70</v>
      </c>
      <c r="H22" s="7" t="inlineStr">
        <is>
          <t>Lifts as collector mix grows and gift bundles scale</t>
        </is>
      </c>
    </row>
    <row r="23">
      <c r="B23" s="5" t="inlineStr">
        <is>
          <t>Active customers (year end)</t>
        </is>
      </c>
      <c r="C23" s="14" t="n">
        <v>6000</v>
      </c>
      <c r="D23" s="14" t="n">
        <v>12000</v>
      </c>
      <c r="E23" s="14" t="n">
        <v>22000</v>
      </c>
      <c r="F23" s="14" t="n">
        <v>36000</v>
      </c>
      <c r="G23" s="14" t="n">
        <v>55000</v>
      </c>
      <c r="H23" s="7" t="inlineStr">
        <is>
          <t>Customers ordering in trailing 12 months</t>
        </is>
      </c>
    </row>
    <row r="25">
      <c r="B25" s="8" t="inlineStr">
        <is>
          <t>Content, affiliate and live commerce</t>
        </is>
      </c>
      <c r="C25" s="13" t="n"/>
      <c r="D25" s="13" t="n"/>
      <c r="E25" s="13" t="n"/>
      <c r="F25" s="13" t="n"/>
      <c r="G25" s="13" t="n"/>
      <c r="H25" s="13" t="n"/>
    </row>
    <row r="26">
      <c r="B26" s="5" t="inlineStr">
        <is>
          <t>Content, affiliate, live commerce revenue</t>
        </is>
      </c>
      <c r="C26" s="14" t="n">
        <v>30000</v>
      </c>
      <c r="D26" s="14" t="n">
        <v>85000</v>
      </c>
      <c r="E26" s="14" t="n">
        <v>200000</v>
      </c>
      <c r="F26" s="14" t="n">
        <v>350000</v>
      </c>
      <c r="G26" s="14" t="n">
        <v>550000</v>
      </c>
      <c r="H26" s="7" t="inlineStr">
        <is>
          <t>Sponsorship, affiliate, paid membership tier, live commerce</t>
        </is>
      </c>
    </row>
    <row r="28">
      <c r="B28" s="8" t="inlineStr">
        <is>
          <t>Pop-ups, events and programmed demand</t>
        </is>
      </c>
      <c r="C28" s="13" t="n"/>
      <c r="D28" s="13" t="n"/>
      <c r="E28" s="13" t="n"/>
      <c r="F28" s="13" t="n"/>
      <c r="G28" s="13" t="n"/>
      <c r="H28" s="13" t="n"/>
    </row>
    <row r="29">
      <c r="B29" s="5" t="inlineStr">
        <is>
          <t>Pop-up and event direct revenue</t>
        </is>
      </c>
      <c r="C29" s="14" t="n">
        <v>45000</v>
      </c>
      <c r="D29" s="14" t="n">
        <v>90000</v>
      </c>
      <c r="E29" s="14" t="n">
        <v>175000</v>
      </c>
      <c r="F29" s="14" t="n">
        <v>260000</v>
      </c>
      <c r="G29" s="14" t="n">
        <v>390000</v>
      </c>
      <c r="H29" s="7" t="inlineStr">
        <is>
          <t>Direct revenue from programmed events</t>
        </is>
      </c>
    </row>
    <row r="30">
      <c r="B30" s="5" t="inlineStr">
        <is>
          <t>Passive in-store uplift from events (added to owned-store revenue)</t>
        </is>
      </c>
      <c r="C30" s="14" t="n">
        <v>55000</v>
      </c>
      <c r="D30" s="14" t="n">
        <v>110000</v>
      </c>
      <c r="E30" s="14" t="n">
        <v>195000</v>
      </c>
      <c r="F30" s="14" t="n">
        <v>290000</v>
      </c>
      <c r="G30" s="14" t="n">
        <v>420000</v>
      </c>
      <c r="H30" s="7" t="inlineStr">
        <is>
          <t>Indirect basket from event visitors. Sits in owned-store revenue line</t>
        </is>
      </c>
    </row>
    <row r="32">
      <c r="B32" s="8" t="inlineStr">
        <is>
          <t>Franchise central revenue streams</t>
        </is>
      </c>
      <c r="C32" s="13" t="n"/>
      <c r="D32" s="13" t="n"/>
      <c r="E32" s="13" t="n"/>
      <c r="F32" s="13" t="n"/>
      <c r="G32" s="13" t="n"/>
      <c r="H32" s="13" t="n"/>
    </row>
    <row r="33">
      <c r="B33" s="5" t="inlineStr">
        <is>
          <t>Average franchisee revenue per unit (mature blend)</t>
        </is>
      </c>
      <c r="C33" s="14" t="n">
        <v>0</v>
      </c>
      <c r="D33" s="14" t="n">
        <v>580000</v>
      </c>
      <c r="E33" s="14" t="n">
        <v>720000</v>
      </c>
      <c r="F33" s="14" t="n">
        <v>800000</v>
      </c>
      <c r="G33" s="14" t="n">
        <v>850000</v>
      </c>
      <c r="H33" s="7" t="inlineStr">
        <is>
          <t>Blend of ramp Y1 units and mature units in the network</t>
        </is>
      </c>
    </row>
    <row r="34">
      <c r="B34" s="5" t="inlineStr">
        <is>
          <t>Average franchise units operating in year</t>
        </is>
      </c>
      <c r="C34" s="14" t="n">
        <v>0</v>
      </c>
      <c r="D34" s="14" t="n">
        <v>0.5</v>
      </c>
      <c r="E34" s="14" t="n">
        <v>2.5</v>
      </c>
      <c r="F34" s="14" t="n">
        <v>7</v>
      </c>
      <c r="G34" s="14" t="n">
        <v>15</v>
      </c>
      <c r="H34" s="7" t="inlineStr">
        <is>
          <t>Mid-year weighted for revenue calcs</t>
        </is>
      </c>
    </row>
    <row r="35">
      <c r="B35" s="5" t="inlineStr">
        <is>
          <t>Total franchise network gross revenue (informational only)</t>
        </is>
      </c>
      <c r="C35" s="14" t="n">
        <v>0</v>
      </c>
      <c r="D35" s="14" t="n">
        <v>290000</v>
      </c>
      <c r="E35" s="14" t="n">
        <v>1800000</v>
      </c>
      <c r="F35" s="14" t="n">
        <v>5600000</v>
      </c>
      <c r="G35" s="14" t="n">
        <v>12750000</v>
      </c>
      <c r="H35" s="7" t="inlineStr">
        <is>
          <t>Memo. Not BrandCo revenue. Total franchisee top-line in network</t>
        </is>
      </c>
    </row>
    <row r="36">
      <c r="B36" s="5" t="inlineStr">
        <is>
          <t>Initial franchise fee per new unit</t>
        </is>
      </c>
      <c r="C36" s="14" t="n">
        <v>30000</v>
      </c>
      <c r="D36" s="14" t="n">
        <v>30000</v>
      </c>
      <c r="E36" s="14" t="n">
        <v>30000</v>
      </c>
      <c r="F36" s="14" t="n">
        <v>32000</v>
      </c>
      <c r="G36" s="14" t="n">
        <v>35000</v>
      </c>
      <c r="H36" s="7" t="inlineStr">
        <is>
          <t>One-off per new opening</t>
        </is>
      </c>
    </row>
    <row r="37">
      <c r="B37" s="5" t="inlineStr">
        <is>
          <t>Royalty rate on franchisee revenue</t>
        </is>
      </c>
      <c r="C37" s="14" t="n">
        <v>0.07000000000000001</v>
      </c>
      <c r="D37" s="14" t="n">
        <v>0.07000000000000001</v>
      </c>
      <c r="E37" s="14" t="n">
        <v>0.07000000000000001</v>
      </c>
      <c r="F37" s="14" t="n">
        <v>0.07000000000000001</v>
      </c>
      <c r="G37" s="14" t="n">
        <v>0.07000000000000001</v>
      </c>
      <c r="H37" s="7" t="inlineStr">
        <is>
          <t>Standard royalty. Justified by AI-first ops and central buying</t>
        </is>
      </c>
    </row>
    <row r="38">
      <c r="B38" s="5" t="inlineStr">
        <is>
          <t>Marketing levy (ring-fenced, brand spend)</t>
        </is>
      </c>
      <c r="C38" s="14" t="n">
        <v>0.025</v>
      </c>
      <c r="D38" s="14" t="n">
        <v>0.025</v>
      </c>
      <c r="E38" s="14" t="n">
        <v>0.025</v>
      </c>
      <c r="F38" s="14" t="n">
        <v>0.025</v>
      </c>
      <c r="G38" s="14" t="n">
        <v>0.025</v>
      </c>
      <c r="H38" s="7" t="inlineStr">
        <is>
          <t>Funds national content engine</t>
        </is>
      </c>
    </row>
    <row r="39">
      <c r="B39" s="5" t="inlineStr">
        <is>
          <t>Central buying margin</t>
        </is>
      </c>
      <c r="C39" s="14" t="n">
        <v>0.04</v>
      </c>
      <c r="D39" s="14" t="n">
        <v>0.04</v>
      </c>
      <c r="E39" s="14" t="n">
        <v>0.04</v>
      </c>
      <c r="F39" s="14" t="n">
        <v>0.04</v>
      </c>
      <c r="G39" s="14" t="n">
        <v>0.04</v>
      </c>
      <c r="H39" s="7" t="inlineStr">
        <is>
          <t>On 65% of franchisee inventory</t>
        </is>
      </c>
    </row>
    <row r="40">
      <c r="B40" s="5" t="inlineStr">
        <is>
          <t>Share of franchisee inventory bought centrally</t>
        </is>
      </c>
      <c r="C40" s="14" t="n">
        <v>0.65</v>
      </c>
      <c r="D40" s="14" t="n">
        <v>0.65</v>
      </c>
      <c r="E40" s="14" t="n">
        <v>0.65</v>
      </c>
      <c r="F40" s="14" t="n">
        <v>0.65</v>
      </c>
      <c r="G40" s="14" t="n">
        <v>0.65</v>
      </c>
      <c r="H40" s="7" t="inlineStr">
        <is>
          <t>Core stock through central buying</t>
        </is>
      </c>
    </row>
    <row r="42">
      <c r="B42" s="8" t="inlineStr">
        <is>
          <t>Gross margin assumptions</t>
        </is>
      </c>
      <c r="C42" s="13" t="n"/>
      <c r="D42" s="13" t="n"/>
      <c r="E42" s="13" t="n"/>
      <c r="F42" s="13" t="n"/>
      <c r="G42" s="13" t="n"/>
      <c r="H42" s="13" t="n"/>
    </row>
    <row r="43">
      <c r="B43" s="5" t="inlineStr">
        <is>
          <t>Owned-store: kids/passive toys</t>
        </is>
      </c>
      <c r="C43" s="14" t="n">
        <v>0.3</v>
      </c>
      <c r="D43" s="14" t="n">
        <v>0.3</v>
      </c>
      <c r="E43" s="14" t="n">
        <v>0.31</v>
      </c>
      <c r="F43" s="14" t="n">
        <v>0.31</v>
      </c>
      <c r="G43" s="14" t="n">
        <v>0.32</v>
      </c>
      <c r="H43" s="7" t="inlineStr">
        <is>
          <t>Volume lines with thinner margin</t>
        </is>
      </c>
    </row>
    <row r="44">
      <c r="B44" s="5" t="inlineStr">
        <is>
          <t>Owned-store: gifts/family bundles</t>
        </is>
      </c>
      <c r="C44" s="14" t="n">
        <v>0.42</v>
      </c>
      <c r="D44" s="14" t="n">
        <v>0.42</v>
      </c>
      <c r="E44" s="14" t="n">
        <v>0.43</v>
      </c>
      <c r="F44" s="14" t="n">
        <v>0.44</v>
      </c>
      <c r="G44" s="14" t="n">
        <v>0.45</v>
      </c>
      <c r="H44" s="7" t="inlineStr">
        <is>
          <t>Higher basket, curated bundles</t>
        </is>
      </c>
    </row>
    <row r="45">
      <c r="B45" s="5" t="inlineStr">
        <is>
          <t>Owned-store: collectibles/trade-in</t>
        </is>
      </c>
      <c r="C45" s="14" t="n">
        <v>0.52</v>
      </c>
      <c r="D45" s="14" t="n">
        <v>0.53</v>
      </c>
      <c r="E45" s="14" t="n">
        <v>0.54</v>
      </c>
      <c r="F45" s="14" t="n">
        <v>0.55</v>
      </c>
      <c r="G45" s="14" t="n">
        <v>0.5600000000000001</v>
      </c>
      <c r="H45" s="7" t="inlineStr">
        <is>
          <t>Rare stock, resale, market-priced</t>
        </is>
      </c>
    </row>
    <row r="46">
      <c r="B46" s="5" t="inlineStr">
        <is>
          <t>Ecommerce (blended, includes content)</t>
        </is>
      </c>
      <c r="C46" s="14" t="n">
        <v>0.42</v>
      </c>
      <c r="D46" s="14" t="n">
        <v>0.43</v>
      </c>
      <c r="E46" s="14" t="n">
        <v>0.44</v>
      </c>
      <c r="F46" s="14" t="n">
        <v>0.45</v>
      </c>
      <c r="G46" s="14" t="n">
        <v>0.46</v>
      </c>
      <c r="H46" s="7" t="inlineStr">
        <is>
          <t>Improves with scale, AI ops, mix shift</t>
        </is>
      </c>
    </row>
    <row r="47">
      <c r="B47" s="5" t="inlineStr">
        <is>
          <t>Pop-ups, events, community</t>
        </is>
      </c>
      <c r="C47" s="14" t="n">
        <v>0.58</v>
      </c>
      <c r="D47" s="14" t="n">
        <v>0.6</v>
      </c>
      <c r="E47" s="14" t="n">
        <v>0.61</v>
      </c>
      <c r="F47" s="14" t="n">
        <v>0.62</v>
      </c>
      <c r="G47" s="14" t="n">
        <v>0.63</v>
      </c>
      <c r="H47" s="7" t="inlineStr">
        <is>
          <t>Direct revenue net of catering, prizes, staffing</t>
        </is>
      </c>
    </row>
    <row r="48">
      <c r="B48" s="5" t="inlineStr">
        <is>
          <t>Franchise central revenue (royalty + fee + buying)</t>
        </is>
      </c>
      <c r="C48" s="14" t="n">
        <v>0.7</v>
      </c>
      <c r="D48" s="14" t="n">
        <v>0.7</v>
      </c>
      <c r="E48" s="14" t="n">
        <v>0.72</v>
      </c>
      <c r="F48" s="14" t="n">
        <v>0.74</v>
      </c>
      <c r="G48" s="14" t="n">
        <v>0.75</v>
      </c>
      <c r="H48" s="7" t="inlineStr">
        <is>
          <t>Near-pure margin after small recruitment cost</t>
        </is>
      </c>
    </row>
    <row r="50">
      <c r="B50" s="8" t="inlineStr">
        <is>
          <t>Operating costs</t>
        </is>
      </c>
      <c r="C50" s="13" t="n"/>
      <c r="D50" s="13" t="n"/>
      <c r="E50" s="13" t="n"/>
      <c r="F50" s="13" t="n"/>
      <c r="G50" s="13" t="n"/>
      <c r="H50" s="13" t="n"/>
    </row>
    <row r="51">
      <c r="B51" s="5" t="inlineStr">
        <is>
          <t>Owned-store operating cost per unit</t>
        </is>
      </c>
      <c r="C51" s="14" t="n">
        <v>365000</v>
      </c>
      <c r="D51" s="14" t="n">
        <v>235000</v>
      </c>
      <c r="E51" s="14" t="n">
        <v>232000</v>
      </c>
      <c r="F51" s="14" t="n">
        <v>232500</v>
      </c>
      <c r="G51" s="14" t="n">
        <v>242000</v>
      </c>
      <c r="H51" s="7" t="inlineStr">
        <is>
          <t>Includes rent, rates, staff, utilities, store-level marketing</t>
        </is>
      </c>
    </row>
    <row r="52">
      <c r="B52" s="5" t="inlineStr">
        <is>
          <t>Total owned-store operating costs</t>
        </is>
      </c>
      <c r="C52" s="14" t="n">
        <v>365000</v>
      </c>
      <c r="D52" s="14" t="n">
        <v>470000</v>
      </c>
      <c r="E52" s="14" t="n">
        <v>695000</v>
      </c>
      <c r="F52" s="14" t="n">
        <v>930000</v>
      </c>
      <c r="G52" s="14" t="n">
        <v>1210000</v>
      </c>
      <c r="H52" s="7" t="inlineStr">
        <is>
          <t>All owned units × per-unit cost</t>
        </is>
      </c>
    </row>
    <row r="53">
      <c r="B53" s="5" t="inlineStr">
        <is>
          <t>Ecommerce operating costs</t>
        </is>
      </c>
      <c r="C53" s="14" t="n">
        <v>120000</v>
      </c>
      <c r="D53" s="14" t="n">
        <v>225000</v>
      </c>
      <c r="E53" s="14" t="n">
        <v>360000</v>
      </c>
      <c r="F53" s="14" t="n">
        <v>520000</v>
      </c>
      <c r="G53" s="14" t="n">
        <v>725000</v>
      </c>
      <c r="H53" s="7" t="inlineStr">
        <is>
          <t>Platform, fulfilment, returns, customer service</t>
        </is>
      </c>
    </row>
    <row r="54">
      <c r="B54" s="5" t="inlineStr">
        <is>
          <t>Central team and HQ</t>
        </is>
      </c>
      <c r="C54" s="14" t="n">
        <v>100000</v>
      </c>
      <c r="D54" s="14" t="n">
        <v>245000</v>
      </c>
      <c r="E54" s="14" t="n">
        <v>390000</v>
      </c>
      <c r="F54" s="14" t="n">
        <v>610000</v>
      </c>
      <c r="G54" s="14" t="n">
        <v>890000</v>
      </c>
      <c r="H54" s="7" t="inlineStr">
        <is>
          <t>Founder absorbed by Forge Y1. HQ builds Y2 onwards</t>
        </is>
      </c>
    </row>
    <row r="55">
      <c r="B55" s="5" t="inlineStr">
        <is>
          <t>Forge studio and AI coding support</t>
        </is>
      </c>
      <c r="C55" s="14" t="n">
        <v>60000</v>
      </c>
      <c r="D55" s="14" t="n">
        <v>90000</v>
      </c>
      <c r="E55" s="14" t="n">
        <v>115000</v>
      </c>
      <c r="F55" s="14" t="n">
        <v>135000</v>
      </c>
      <c r="G55" s="14" t="n">
        <v>150000</v>
      </c>
      <c r="H55" s="7" t="inlineStr">
        <is>
          <t>At cost. Includes brand, content engine, AI engineering</t>
        </is>
      </c>
    </row>
    <row r="56">
      <c r="B56" s="5" t="inlineStr">
        <is>
          <t>Brand, content and paid growth</t>
        </is>
      </c>
      <c r="C56" s="14" t="n">
        <v>85000</v>
      </c>
      <c r="D56" s="14" t="n">
        <v>145000</v>
      </c>
      <c r="E56" s="14" t="n">
        <v>235000</v>
      </c>
      <c r="F56" s="14" t="n">
        <v>360000</v>
      </c>
      <c r="G56" s="14" t="n">
        <v>520000</v>
      </c>
      <c r="H56" s="7" t="inlineStr">
        <is>
          <t>Scaled with revenue. Funded partly by levy from Y2</t>
        </is>
      </c>
    </row>
    <row r="57">
      <c r="B57" s="5" t="inlineStr">
        <is>
          <t>Franchise programme costs</t>
        </is>
      </c>
      <c r="C57" s="14" t="n">
        <v>0</v>
      </c>
      <c r="D57" s="14" t="n">
        <v>35000</v>
      </c>
      <c r="E57" s="14" t="n">
        <v>60000</v>
      </c>
      <c r="F57" s="14" t="n">
        <v>90000</v>
      </c>
      <c r="G57" s="14" t="n">
        <v>120000</v>
      </c>
      <c r="H57" s="7" t="inlineStr">
        <is>
          <t>Recruitment, training, onboarding, support</t>
        </is>
      </c>
    </row>
    <row r="58">
      <c r="B58" s="5" t="inlineStr">
        <is>
          <t>Contingency and reserve use</t>
        </is>
      </c>
      <c r="C58" s="14" t="n">
        <v>35000</v>
      </c>
      <c r="D58" s="14" t="n">
        <v>30000</v>
      </c>
      <c r="E58" s="14" t="n">
        <v>45000</v>
      </c>
      <c r="F58" s="14" t="n">
        <v>65000</v>
      </c>
      <c r="G58" s="14" t="n">
        <v>85000</v>
      </c>
      <c r="H58" s="7" t="inlineStr">
        <is>
          <t>Sundries, professional fees, contingency</t>
        </is>
      </c>
    </row>
    <row r="60">
      <c r="B60" s="8" t="inlineStr">
        <is>
          <t>Y6 to Y10 extrapolation (franchise acceleration phase)</t>
        </is>
      </c>
      <c r="C60" s="13" t="n"/>
      <c r="D60" s="13" t="n"/>
      <c r="E60" s="13" t="n"/>
      <c r="F60" s="13" t="n"/>
      <c r="G60" s="13" t="n"/>
      <c r="H60" s="13" t="n"/>
    </row>
    <row r="61">
      <c r="B61" s="5" t="inlineStr">
        <is>
          <t>New franchise units (Y6 to Y10)</t>
        </is>
      </c>
      <c r="C61" s="14" t="n">
        <v>12</v>
      </c>
      <c r="D61" s="14" t="n">
        <v>16</v>
      </c>
      <c r="E61" s="14" t="n">
        <v>18</v>
      </c>
      <c r="F61" s="14" t="n">
        <v>18</v>
      </c>
      <c r="G61" s="14" t="n">
        <v>18</v>
      </c>
      <c r="H61" s="7" t="inlineStr">
        <is>
          <t>Acceleration phase after Y5 proof</t>
        </is>
      </c>
    </row>
    <row r="62">
      <c r="B62" s="5" t="inlineStr">
        <is>
          <t>Cumulative franchise units (Y6 to Y10)</t>
        </is>
      </c>
      <c r="C62" s="14" t="n">
        <v>32</v>
      </c>
      <c r="D62" s="14" t="n">
        <v>48</v>
      </c>
      <c r="E62" s="14" t="n">
        <v>66</v>
      </c>
      <c r="F62" s="14" t="n">
        <v>84</v>
      </c>
      <c r="G62" s="14" t="n">
        <v>102</v>
      </c>
      <c r="H62" s="7" t="inlineStr">
        <is>
          <t>Builds toward national network scale</t>
        </is>
      </c>
    </row>
    <row r="63">
      <c r="B63" s="5" t="inlineStr">
        <is>
          <t>Cumulative owned stores (Y6 to Y10)</t>
        </is>
      </c>
      <c r="C63" s="14" t="n">
        <v>6</v>
      </c>
      <c r="D63" s="14" t="n">
        <v>7</v>
      </c>
      <c r="E63" s="14" t="n">
        <v>8</v>
      </c>
      <c r="F63" s="14" t="n">
        <v>9</v>
      </c>
      <c r="G63" s="14" t="n">
        <v>10</v>
      </c>
      <c r="H63" s="7" t="inlineStr">
        <is>
          <t>Modest owned-store growth post-proof</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B1:H27"/>
  <sheetViews>
    <sheetView workbookViewId="0">
      <selection activeCell="A1" sqref="A1"/>
    </sheetView>
  </sheetViews>
  <sheetFormatPr baseColWidth="8" defaultRowHeight="15"/>
  <cols>
    <col width="2" customWidth="1" min="1" max="1"/>
    <col width="42" customWidth="1" min="2" max="2"/>
    <col width="14" customWidth="1" min="3" max="3"/>
    <col width="14" customWidth="1" min="4" max="4"/>
    <col width="14" customWidth="1" min="5" max="5"/>
    <col width="14" customWidth="1" min="6" max="6"/>
    <col width="14" customWidth="1" min="7" max="7"/>
    <col width="45" customWidth="1" min="8" max="8"/>
  </cols>
  <sheetData>
    <row r="1">
      <c r="B1" s="12" t="inlineStr">
        <is>
          <t>Revenue Build</t>
        </is>
      </c>
    </row>
    <row r="2">
      <c r="B2" s="7" t="inlineStr">
        <is>
          <t>All figures in £. Pulls from Assumptions</t>
        </is>
      </c>
    </row>
    <row r="4">
      <c r="B4" s="8" t="inlineStr">
        <is>
          <t>Line</t>
        </is>
      </c>
      <c r="C4" s="8" t="inlineStr">
        <is>
          <t>Y1</t>
        </is>
      </c>
      <c r="D4" s="8" t="inlineStr">
        <is>
          <t>Y2</t>
        </is>
      </c>
      <c r="E4" s="8" t="inlineStr">
        <is>
          <t>Y3</t>
        </is>
      </c>
      <c r="F4" s="8" t="inlineStr">
        <is>
          <t>Y4</t>
        </is>
      </c>
      <c r="G4" s="8" t="inlineStr">
        <is>
          <t>Y5</t>
        </is>
      </c>
      <c r="H4" s="8" t="inlineStr">
        <is>
          <t>Note</t>
        </is>
      </c>
    </row>
    <row r="6">
      <c r="B6" s="8" t="inlineStr">
        <is>
          <t>Owned-store revenue (by category mix)</t>
        </is>
      </c>
      <c r="C6" s="13" t="n"/>
      <c r="D6" s="13" t="n"/>
      <c r="E6" s="13" t="n"/>
      <c r="F6" s="13" t="n"/>
      <c r="G6" s="13" t="n"/>
      <c r="H6" s="13" t="n"/>
    </row>
    <row r="7">
      <c r="B7" s="5" t="inlineStr">
        <is>
          <t>Kids and passive toys</t>
        </is>
      </c>
      <c r="C7" s="9">
        <f>Assumptions!C15*Assumptions!C16</f>
        <v/>
      </c>
      <c r="D7" s="9">
        <f>Assumptions!D15*Assumptions!D16</f>
        <v/>
      </c>
      <c r="E7" s="9">
        <f>Assumptions!E15*Assumptions!E16</f>
        <v/>
      </c>
      <c r="F7" s="9">
        <f>Assumptions!F15*Assumptions!F16</f>
        <v/>
      </c>
      <c r="G7" s="9">
        <f>Assumptions!G15*Assumptions!G16</f>
        <v/>
      </c>
      <c r="H7" s="7" t="inlineStr">
        <is>
          <t>Volume children-led purchases</t>
        </is>
      </c>
    </row>
    <row r="8">
      <c r="B8" s="5" t="inlineStr">
        <is>
          <t>Family gifts and bundles</t>
        </is>
      </c>
      <c r="C8" s="9">
        <f>Assumptions!C15*Assumptions!C17</f>
        <v/>
      </c>
      <c r="D8" s="9">
        <f>Assumptions!D15*Assumptions!D17</f>
        <v/>
      </c>
      <c r="E8" s="9">
        <f>Assumptions!E15*Assumptions!E17</f>
        <v/>
      </c>
      <c r="F8" s="9">
        <f>Assumptions!F15*Assumptions!F17</f>
        <v/>
      </c>
      <c r="G8" s="9">
        <f>Assumptions!G15*Assumptions!G17</f>
        <v/>
      </c>
      <c r="H8" s="7" t="inlineStr">
        <is>
          <t>Birthdays, Christmas, gifting occasions</t>
        </is>
      </c>
    </row>
    <row r="9">
      <c r="B9" s="5" t="inlineStr">
        <is>
          <t>Collectibles and trade-in</t>
        </is>
      </c>
      <c r="C9" s="9">
        <f>Assumptions!C15*Assumptions!C18</f>
        <v/>
      </c>
      <c r="D9" s="9">
        <f>Assumptions!D15*Assumptions!D18</f>
        <v/>
      </c>
      <c r="E9" s="9">
        <f>Assumptions!E15*Assumptions!E18</f>
        <v/>
      </c>
      <c r="F9" s="9">
        <f>Assumptions!F15*Assumptions!F18</f>
        <v/>
      </c>
      <c r="G9" s="9">
        <f>Assumptions!G15*Assumptions!G18</f>
        <v/>
      </c>
      <c r="H9" s="7" t="inlineStr">
        <is>
          <t>Rare, retired, graded, premium</t>
        </is>
      </c>
    </row>
    <row r="10">
      <c r="B10" s="15" t="inlineStr">
        <is>
          <t>Total owned-store revenue</t>
        </is>
      </c>
      <c r="C10" s="16">
        <f>Assumptions!C15</f>
        <v/>
      </c>
      <c r="D10" s="16">
        <f>Assumptions!D15</f>
        <v/>
      </c>
      <c r="E10" s="16">
        <f>Assumptions!E15</f>
        <v/>
      </c>
      <c r="F10" s="16">
        <f>Assumptions!F15</f>
        <v/>
      </c>
      <c r="G10" s="16">
        <f>Assumptions!G15</f>
        <v/>
      </c>
      <c r="H10" s="7" t="inlineStr">
        <is>
          <t>Sum of category mix</t>
        </is>
      </c>
    </row>
    <row r="12">
      <c r="B12" s="8" t="inlineStr">
        <is>
          <t>National ecommerce and content</t>
        </is>
      </c>
      <c r="C12" s="13" t="n"/>
      <c r="D12" s="13" t="n"/>
      <c r="E12" s="13" t="n"/>
      <c r="F12" s="13" t="n"/>
      <c r="G12" s="13" t="n"/>
      <c r="H12" s="13" t="n"/>
    </row>
    <row r="13">
      <c r="B13" s="5" t="inlineStr">
        <is>
          <t>Ecommerce revenue</t>
        </is>
      </c>
      <c r="C13" s="9">
        <f>Assumptions!C21</f>
        <v/>
      </c>
      <c r="D13" s="9">
        <f>Assumptions!D21</f>
        <v/>
      </c>
      <c r="E13" s="9">
        <f>Assumptions!E21</f>
        <v/>
      </c>
      <c r="F13" s="9">
        <f>Assumptions!F21</f>
        <v/>
      </c>
      <c r="G13" s="9">
        <f>Assumptions!G21</f>
        <v/>
      </c>
      <c r="H13" s="7" t="inlineStr">
        <is>
          <t>National D2C site, gift guides, drops, bundles</t>
        </is>
      </c>
    </row>
    <row r="14">
      <c r="B14" s="5" t="inlineStr">
        <is>
          <t>Content, affiliate and live commerce</t>
        </is>
      </c>
      <c r="C14" s="9">
        <f>Assumptions!C26</f>
        <v/>
      </c>
      <c r="D14" s="9">
        <f>Assumptions!D26</f>
        <v/>
      </c>
      <c r="E14" s="9">
        <f>Assumptions!E26</f>
        <v/>
      </c>
      <c r="F14" s="9">
        <f>Assumptions!F26</f>
        <v/>
      </c>
      <c r="G14" s="9">
        <f>Assumptions!G26</f>
        <v/>
      </c>
      <c r="H14" s="7" t="inlineStr">
        <is>
          <t>Sponsorship, affiliate, paid membership, live commerce</t>
        </is>
      </c>
    </row>
    <row r="15">
      <c r="B15" s="15" t="inlineStr">
        <is>
          <t>Total ecommerce and content</t>
        </is>
      </c>
      <c r="C15" s="16">
        <f>C13+C14</f>
        <v/>
      </c>
      <c r="D15" s="16">
        <f>D13+D14</f>
        <v/>
      </c>
      <c r="E15" s="16">
        <f>E13+E14</f>
        <v/>
      </c>
      <c r="F15" s="16">
        <f>F13+F14</f>
        <v/>
      </c>
      <c r="G15" s="16">
        <f>G13+G14</f>
        <v/>
      </c>
      <c r="H15" s="7" t="inlineStr">
        <is>
          <t>Combined for margin calculation</t>
        </is>
      </c>
    </row>
    <row r="17">
      <c r="B17" s="8" t="inlineStr">
        <is>
          <t>Pop-ups, events and programmed demand</t>
        </is>
      </c>
      <c r="C17" s="13" t="n"/>
      <c r="D17" s="13" t="n"/>
      <c r="E17" s="13" t="n"/>
      <c r="F17" s="13" t="n"/>
      <c r="G17" s="13" t="n"/>
      <c r="H17" s="13" t="n"/>
    </row>
    <row r="18">
      <c r="B18" s="5" t="inlineStr">
        <is>
          <t>Direct event revenue</t>
        </is>
      </c>
      <c r="C18" s="9">
        <f>Assumptions!C29</f>
        <v/>
      </c>
      <c r="D18" s="9">
        <f>Assumptions!D29</f>
        <v/>
      </c>
      <c r="E18" s="9">
        <f>Assumptions!E29</f>
        <v/>
      </c>
      <c r="F18" s="9">
        <f>Assumptions!F29</f>
        <v/>
      </c>
      <c r="G18" s="9">
        <f>Assumptions!G29</f>
        <v/>
      </c>
      <c r="H18" s="7" t="inlineStr">
        <is>
          <t>Tournaments, trade days, reseller weekends, build sessions</t>
        </is>
      </c>
    </row>
    <row r="20">
      <c r="B20" s="8" t="inlineStr">
        <is>
          <t>Central franchise revenue streams</t>
        </is>
      </c>
      <c r="C20" s="13" t="n"/>
      <c r="D20" s="13" t="n"/>
      <c r="E20" s="13" t="n"/>
      <c r="F20" s="13" t="n"/>
      <c r="G20" s="13" t="n"/>
      <c r="H20" s="13" t="n"/>
    </row>
    <row r="21">
      <c r="B21" s="5" t="inlineStr">
        <is>
          <t>Initial franchise fees</t>
        </is>
      </c>
      <c r="C21" s="9">
        <f>Assumptions!C9*Assumptions!C36</f>
        <v/>
      </c>
      <c r="D21" s="9">
        <f>Assumptions!D9*Assumptions!D36</f>
        <v/>
      </c>
      <c r="E21" s="9">
        <f>Assumptions!E9*Assumptions!E36</f>
        <v/>
      </c>
      <c r="F21" s="9">
        <f>Assumptions!F9*Assumptions!F36</f>
        <v/>
      </c>
      <c r="G21" s="9">
        <f>Assumptions!G9*Assumptions!G36</f>
        <v/>
      </c>
      <c r="H21" s="7" t="inlineStr">
        <is>
          <t>One-off per new opening</t>
        </is>
      </c>
    </row>
    <row r="22">
      <c r="B22" s="5" t="inlineStr">
        <is>
          <t>Royalty income</t>
        </is>
      </c>
      <c r="C22" s="9">
        <f>Assumptions!C34*Assumptions!C33*Assumptions!C37</f>
        <v/>
      </c>
      <c r="D22" s="9">
        <f>Assumptions!D34*Assumptions!D33*Assumptions!D37</f>
        <v/>
      </c>
      <c r="E22" s="9">
        <f>Assumptions!E34*Assumptions!E33*Assumptions!E37</f>
        <v/>
      </c>
      <c r="F22" s="9">
        <f>Assumptions!F34*Assumptions!F33*Assumptions!F37</f>
        <v/>
      </c>
      <c r="G22" s="9">
        <f>Assumptions!G34*Assumptions!G33*Assumptions!G37</f>
        <v/>
      </c>
      <c r="H22" s="7" t="inlineStr">
        <is>
          <t>7% of franchisee network revenue</t>
        </is>
      </c>
    </row>
    <row r="23">
      <c r="B23" s="5" t="inlineStr">
        <is>
          <t>Marketing levy (ring-fenced)</t>
        </is>
      </c>
      <c r="C23" s="9">
        <f>Assumptions!C34*Assumptions!C33*Assumptions!C38</f>
        <v/>
      </c>
      <c r="D23" s="9">
        <f>Assumptions!D34*Assumptions!D33*Assumptions!D38</f>
        <v/>
      </c>
      <c r="E23" s="9">
        <f>Assumptions!E34*Assumptions!E33*Assumptions!E38</f>
        <v/>
      </c>
      <c r="F23" s="9">
        <f>Assumptions!F34*Assumptions!F33*Assumptions!F38</f>
        <v/>
      </c>
      <c r="G23" s="9">
        <f>Assumptions!G34*Assumptions!G33*Assumptions!G38</f>
        <v/>
      </c>
      <c r="H23" s="7" t="inlineStr">
        <is>
          <t>2.5% of franchisee revenue. Funds national brand spend</t>
        </is>
      </c>
    </row>
    <row r="24">
      <c r="B24" s="5" t="inlineStr">
        <is>
          <t>Central buying margin</t>
        </is>
      </c>
      <c r="C24" s="9">
        <f>Assumptions!C34*Assumptions!C33*Assumptions!C40*0.55*Assumptions!C39</f>
        <v/>
      </c>
      <c r="D24" s="9">
        <f>Assumptions!D34*Assumptions!D33*Assumptions!D40*0.55*Assumptions!D39</f>
        <v/>
      </c>
      <c r="E24" s="9">
        <f>Assumptions!E34*Assumptions!E33*Assumptions!E40*0.55*Assumptions!E39</f>
        <v/>
      </c>
      <c r="F24" s="9">
        <f>Assumptions!F34*Assumptions!F33*Assumptions!F40*0.55*Assumptions!F39</f>
        <v/>
      </c>
      <c r="G24" s="9">
        <f>Assumptions!G34*Assumptions!G33*Assumptions!G40*0.55*Assumptions!G39</f>
        <v/>
      </c>
      <c r="H24" s="7" t="inlineStr">
        <is>
          <t>4% margin on 65% of inventory at 55% cost of goods</t>
        </is>
      </c>
    </row>
    <row r="25">
      <c r="B25" s="15" t="inlineStr">
        <is>
          <t>Total central franchise revenue</t>
        </is>
      </c>
      <c r="C25" s="16">
        <f>SUM(C21:C24)</f>
        <v/>
      </c>
      <c r="D25" s="16">
        <f>SUM(D21:D24)</f>
        <v/>
      </c>
      <c r="E25" s="16">
        <f>SUM(E21:E24)</f>
        <v/>
      </c>
      <c r="F25" s="16">
        <f>SUM(F21:F24)</f>
        <v/>
      </c>
      <c r="G25" s="16">
        <f>SUM(G21:G24)</f>
        <v/>
      </c>
      <c r="H25" s="7" t="inlineStr">
        <is>
          <t>Combined central revenue</t>
        </is>
      </c>
    </row>
    <row r="27">
      <c r="B27" s="17" t="inlineStr">
        <is>
          <t>GROUP REVENUE</t>
        </is>
      </c>
      <c r="C27" s="18">
        <f>C10+C15+C18+C25</f>
        <v/>
      </c>
      <c r="D27" s="18">
        <f>D10+D15+D18+D25</f>
        <v/>
      </c>
      <c r="E27" s="18">
        <f>E10+E15+E18+E25</f>
        <v/>
      </c>
      <c r="F27" s="18">
        <f>F10+F15+F18+F25</f>
        <v/>
      </c>
      <c r="G27" s="18">
        <f>G10+G15+G18+G25</f>
        <v/>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B1:H31"/>
  <sheetViews>
    <sheetView workbookViewId="0">
      <selection activeCell="A1" sqref="A1"/>
    </sheetView>
  </sheetViews>
  <sheetFormatPr baseColWidth="8" defaultRowHeight="15"/>
  <cols>
    <col width="2" customWidth="1" min="1" max="1"/>
    <col width="42" customWidth="1" min="2" max="2"/>
    <col width="14" customWidth="1" min="3" max="3"/>
    <col width="14" customWidth="1" min="4" max="4"/>
    <col width="14" customWidth="1" min="5" max="5"/>
    <col width="14" customWidth="1" min="6" max="6"/>
    <col width="14" customWidth="1" min="7" max="7"/>
    <col width="45" customWidth="1" min="8" max="8"/>
  </cols>
  <sheetData>
    <row r="1">
      <c r="B1" s="12" t="inlineStr">
        <is>
          <t>Margin Architecture</t>
        </is>
      </c>
    </row>
    <row r="2">
      <c r="B2" s="7" t="inlineStr">
        <is>
          <t>Gross profit by revenue pool</t>
        </is>
      </c>
    </row>
    <row r="4">
      <c r="B4" s="8" t="inlineStr">
        <is>
          <t>Pool</t>
        </is>
      </c>
      <c r="C4" s="8" t="inlineStr">
        <is>
          <t>Y1</t>
        </is>
      </c>
      <c r="D4" s="8" t="inlineStr">
        <is>
          <t>Y2</t>
        </is>
      </c>
      <c r="E4" s="8" t="inlineStr">
        <is>
          <t>Y3</t>
        </is>
      </c>
      <c r="F4" s="8" t="inlineStr">
        <is>
          <t>Y4</t>
        </is>
      </c>
      <c r="G4" s="8" t="inlineStr">
        <is>
          <t>Y5</t>
        </is>
      </c>
      <c r="H4" s="8" t="inlineStr">
        <is>
          <t>Note</t>
        </is>
      </c>
    </row>
    <row r="6">
      <c r="B6" s="5" t="inlineStr">
        <is>
          <t>Kids and passive toys revenue</t>
        </is>
      </c>
      <c r="C6" s="19">
        <f>'Revenue Build'!C7</f>
        <v/>
      </c>
      <c r="D6" s="19">
        <f>'Revenue Build'!D7</f>
        <v/>
      </c>
      <c r="E6" s="19">
        <f>'Revenue Build'!E7</f>
        <v/>
      </c>
      <c r="F6" s="19">
        <f>'Revenue Build'!F7</f>
        <v/>
      </c>
      <c r="G6" s="19">
        <f>'Revenue Build'!G7</f>
        <v/>
      </c>
    </row>
    <row r="7">
      <c r="B7" s="5" t="inlineStr">
        <is>
          <t>Kids and passive toys gross margin</t>
        </is>
      </c>
      <c r="C7" s="10">
        <f>Assumptions!C43</f>
        <v/>
      </c>
      <c r="D7" s="10">
        <f>Assumptions!D43</f>
        <v/>
      </c>
      <c r="E7" s="10">
        <f>Assumptions!E43</f>
        <v/>
      </c>
      <c r="F7" s="10">
        <f>Assumptions!F43</f>
        <v/>
      </c>
      <c r="G7" s="10">
        <f>Assumptions!G43</f>
        <v/>
      </c>
    </row>
    <row r="8">
      <c r="B8" s="15" t="inlineStr">
        <is>
          <t>Kids and passive toys gross profit</t>
        </is>
      </c>
      <c r="C8" s="20">
        <f>C6*C7</f>
        <v/>
      </c>
      <c r="D8" s="20">
        <f>D6*D7</f>
        <v/>
      </c>
      <c r="E8" s="20">
        <f>E6*E7</f>
        <v/>
      </c>
      <c r="F8" s="20">
        <f>F6*F7</f>
        <v/>
      </c>
      <c r="G8" s="20">
        <f>G6*G7</f>
        <v/>
      </c>
      <c r="H8" s="7" t="inlineStr">
        <is>
          <t>Volume lines, thinner margin but high frequency</t>
        </is>
      </c>
    </row>
    <row r="10">
      <c r="B10" s="5" t="inlineStr">
        <is>
          <t>Gifts and family bundles revenue</t>
        </is>
      </c>
      <c r="C10" s="19">
        <f>'Revenue Build'!C8</f>
        <v/>
      </c>
      <c r="D10" s="19">
        <f>'Revenue Build'!D8</f>
        <v/>
      </c>
      <c r="E10" s="19">
        <f>'Revenue Build'!E8</f>
        <v/>
      </c>
      <c r="F10" s="19">
        <f>'Revenue Build'!F8</f>
        <v/>
      </c>
      <c r="G10" s="19">
        <f>'Revenue Build'!G8</f>
        <v/>
      </c>
    </row>
    <row r="11">
      <c r="B11" s="5" t="inlineStr">
        <is>
          <t>Gifts and family bundles gross margin</t>
        </is>
      </c>
      <c r="C11" s="10">
        <f>Assumptions!C44</f>
        <v/>
      </c>
      <c r="D11" s="10">
        <f>Assumptions!D44</f>
        <v/>
      </c>
      <c r="E11" s="10">
        <f>Assumptions!E44</f>
        <v/>
      </c>
      <c r="F11" s="10">
        <f>Assumptions!F44</f>
        <v/>
      </c>
      <c r="G11" s="10">
        <f>Assumptions!G44</f>
        <v/>
      </c>
    </row>
    <row r="12">
      <c r="B12" s="15" t="inlineStr">
        <is>
          <t>Gifts and family bundles gross profit</t>
        </is>
      </c>
      <c r="C12" s="20">
        <f>C10*C11</f>
        <v/>
      </c>
      <c r="D12" s="20">
        <f>D10*D11</f>
        <v/>
      </c>
      <c r="E12" s="20">
        <f>E10*E11</f>
        <v/>
      </c>
      <c r="F12" s="20">
        <f>F10*F11</f>
        <v/>
      </c>
      <c r="G12" s="20">
        <f>G10*G11</f>
        <v/>
      </c>
      <c r="H12" s="7" t="inlineStr">
        <is>
          <t>Higher basket, curated gifting</t>
        </is>
      </c>
    </row>
    <row r="14">
      <c r="B14" s="5" t="inlineStr">
        <is>
          <t>Collectibles and trade-in revenue</t>
        </is>
      </c>
      <c r="C14" s="19">
        <f>'Revenue Build'!C9</f>
        <v/>
      </c>
      <c r="D14" s="19">
        <f>'Revenue Build'!D9</f>
        <v/>
      </c>
      <c r="E14" s="19">
        <f>'Revenue Build'!E9</f>
        <v/>
      </c>
      <c r="F14" s="19">
        <f>'Revenue Build'!F9</f>
        <v/>
      </c>
      <c r="G14" s="19">
        <f>'Revenue Build'!G9</f>
        <v/>
      </c>
    </row>
    <row r="15">
      <c r="B15" s="5" t="inlineStr">
        <is>
          <t>Collectibles and trade-in gross margin</t>
        </is>
      </c>
      <c r="C15" s="10">
        <f>Assumptions!C45</f>
        <v/>
      </c>
      <c r="D15" s="10">
        <f>Assumptions!D45</f>
        <v/>
      </c>
      <c r="E15" s="10">
        <f>Assumptions!E45</f>
        <v/>
      </c>
      <c r="F15" s="10">
        <f>Assumptions!F45</f>
        <v/>
      </c>
      <c r="G15" s="10">
        <f>Assumptions!G45</f>
        <v/>
      </c>
    </row>
    <row r="16">
      <c r="B16" s="15" t="inlineStr">
        <is>
          <t>Collectibles and trade-in gross profit</t>
        </is>
      </c>
      <c r="C16" s="20">
        <f>C14*C15</f>
        <v/>
      </c>
      <c r="D16" s="20">
        <f>D14*D15</f>
        <v/>
      </c>
      <c r="E16" s="20">
        <f>E14*E15</f>
        <v/>
      </c>
      <c r="F16" s="20">
        <f>F14*F15</f>
        <v/>
      </c>
      <c r="G16" s="20">
        <f>G14*G15</f>
        <v/>
      </c>
      <c r="H16" s="7" t="inlineStr">
        <is>
          <t>Rare, retired, graded, market-priced</t>
        </is>
      </c>
    </row>
    <row r="18">
      <c r="B18" s="5" t="inlineStr">
        <is>
          <t>Ecommerce and content revenue</t>
        </is>
      </c>
      <c r="C18" s="19">
        <f>'Revenue Build'!C15</f>
        <v/>
      </c>
      <c r="D18" s="19">
        <f>'Revenue Build'!D15</f>
        <v/>
      </c>
      <c r="E18" s="19">
        <f>'Revenue Build'!E15</f>
        <v/>
      </c>
      <c r="F18" s="19">
        <f>'Revenue Build'!F15</f>
        <v/>
      </c>
      <c r="G18" s="19">
        <f>'Revenue Build'!G15</f>
        <v/>
      </c>
    </row>
    <row r="19">
      <c r="B19" s="5" t="inlineStr">
        <is>
          <t>Ecommerce and content gross margin</t>
        </is>
      </c>
      <c r="C19" s="10">
        <f>Assumptions!C46</f>
        <v/>
      </c>
      <c r="D19" s="10">
        <f>Assumptions!D46</f>
        <v/>
      </c>
      <c r="E19" s="10">
        <f>Assumptions!E46</f>
        <v/>
      </c>
      <c r="F19" s="10">
        <f>Assumptions!F46</f>
        <v/>
      </c>
      <c r="G19" s="10">
        <f>Assumptions!G46</f>
        <v/>
      </c>
    </row>
    <row r="20">
      <c r="B20" s="15" t="inlineStr">
        <is>
          <t>Ecommerce and content gross profit</t>
        </is>
      </c>
      <c r="C20" s="20">
        <f>C18*C19</f>
        <v/>
      </c>
      <c r="D20" s="20">
        <f>D18*D19</f>
        <v/>
      </c>
      <c r="E20" s="20">
        <f>E18*E19</f>
        <v/>
      </c>
      <c r="F20" s="20">
        <f>F18*F19</f>
        <v/>
      </c>
      <c r="G20" s="20">
        <f>G18*G19</f>
        <v/>
      </c>
      <c r="H20" s="7" t="inlineStr">
        <is>
          <t>Includes ecomm, content, affiliate, live commerce</t>
        </is>
      </c>
    </row>
    <row r="22">
      <c r="B22" s="5" t="inlineStr">
        <is>
          <t>Pop-up and event revenue</t>
        </is>
      </c>
      <c r="C22" s="19">
        <f>'Revenue Build'!C18</f>
        <v/>
      </c>
      <c r="D22" s="19">
        <f>'Revenue Build'!D18</f>
        <v/>
      </c>
      <c r="E22" s="19">
        <f>'Revenue Build'!E18</f>
        <v/>
      </c>
      <c r="F22" s="19">
        <f>'Revenue Build'!F18</f>
        <v/>
      </c>
      <c r="G22" s="19">
        <f>'Revenue Build'!G18</f>
        <v/>
      </c>
    </row>
    <row r="23">
      <c r="B23" s="5" t="inlineStr">
        <is>
          <t>Pop-up and event contribution margin</t>
        </is>
      </c>
      <c r="C23" s="10">
        <f>Assumptions!C47</f>
        <v/>
      </c>
      <c r="D23" s="10">
        <f>Assumptions!D47</f>
        <v/>
      </c>
      <c r="E23" s="10">
        <f>Assumptions!E47</f>
        <v/>
      </c>
      <c r="F23" s="10">
        <f>Assumptions!F47</f>
        <v/>
      </c>
      <c r="G23" s="10">
        <f>Assumptions!G47</f>
        <v/>
      </c>
    </row>
    <row r="24">
      <c r="B24" s="15" t="inlineStr">
        <is>
          <t>Pop-up and event gross profit</t>
        </is>
      </c>
      <c r="C24" s="20">
        <f>C22*C23</f>
        <v/>
      </c>
      <c r="D24" s="20">
        <f>D22*D23</f>
        <v/>
      </c>
      <c r="E24" s="20">
        <f>E22*E23</f>
        <v/>
      </c>
      <c r="F24" s="20">
        <f>F22*F23</f>
        <v/>
      </c>
      <c r="G24" s="20">
        <f>G22*G23</f>
        <v/>
      </c>
      <c r="H24" s="7" t="inlineStr">
        <is>
          <t>Direct event revenue net of variable costs</t>
        </is>
      </c>
    </row>
    <row r="26">
      <c r="B26" s="5" t="inlineStr">
        <is>
          <t>Franchise central revenue</t>
        </is>
      </c>
      <c r="C26" s="19">
        <f>'Revenue Build'!C25</f>
        <v/>
      </c>
      <c r="D26" s="19">
        <f>'Revenue Build'!D25</f>
        <v/>
      </c>
      <c r="E26" s="19">
        <f>'Revenue Build'!E25</f>
        <v/>
      </c>
      <c r="F26" s="19">
        <f>'Revenue Build'!F25</f>
        <v/>
      </c>
      <c r="G26" s="19">
        <f>'Revenue Build'!G25</f>
        <v/>
      </c>
    </row>
    <row r="27">
      <c r="B27" s="5" t="inlineStr">
        <is>
          <t>Franchise central contribution margin</t>
        </is>
      </c>
      <c r="C27" s="10">
        <f>Assumptions!C48</f>
        <v/>
      </c>
      <c r="D27" s="10">
        <f>Assumptions!D48</f>
        <v/>
      </c>
      <c r="E27" s="10">
        <f>Assumptions!E48</f>
        <v/>
      </c>
      <c r="F27" s="10">
        <f>Assumptions!F48</f>
        <v/>
      </c>
      <c r="G27" s="10">
        <f>Assumptions!G48</f>
        <v/>
      </c>
    </row>
    <row r="28">
      <c r="B28" s="15" t="inlineStr">
        <is>
          <t>Franchise central gross profit</t>
        </is>
      </c>
      <c r="C28" s="20">
        <f>C26*C27</f>
        <v/>
      </c>
      <c r="D28" s="20">
        <f>D26*D27</f>
        <v/>
      </c>
      <c r="E28" s="20">
        <f>E26*E27</f>
        <v/>
      </c>
      <c r="F28" s="20">
        <f>F26*F27</f>
        <v/>
      </c>
      <c r="G28" s="20">
        <f>G26*G27</f>
        <v/>
      </c>
      <c r="H28" s="7" t="inlineStr">
        <is>
          <t>Near-pure margin after recruitment costs</t>
        </is>
      </c>
    </row>
    <row r="30">
      <c r="B30" s="17" t="inlineStr">
        <is>
          <t>TOTAL GROSS PROFIT</t>
        </is>
      </c>
      <c r="C30" s="18">
        <f>C8+C12+C16+C20+C24+C28</f>
        <v/>
      </c>
      <c r="D30" s="18">
        <f>D8+D12+D16+D20+D24+D28</f>
        <v/>
      </c>
      <c r="E30" s="18">
        <f>E8+E12+E16+E20+E24+E28</f>
        <v/>
      </c>
      <c r="F30" s="18">
        <f>F8+F12+F16+F20+F24+F28</f>
        <v/>
      </c>
      <c r="G30" s="18">
        <f>G8+G12+G16+G20+G24+G28</f>
        <v/>
      </c>
    </row>
    <row r="31">
      <c r="B31" s="15" t="inlineStr">
        <is>
          <t>Blended gross margin</t>
        </is>
      </c>
      <c r="C31" s="21">
        <f>C30/'Revenue Build'!C27</f>
        <v/>
      </c>
      <c r="D31" s="21">
        <f>D30/'Revenue Build'!D27</f>
        <v/>
      </c>
      <c r="E31" s="21">
        <f>E30/'Revenue Build'!E27</f>
        <v/>
      </c>
      <c r="F31" s="21">
        <f>F30/'Revenue Build'!F27</f>
        <v/>
      </c>
      <c r="G31" s="21">
        <f>G30/'Revenue Build'!G27</f>
        <v/>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B1:H28"/>
  <sheetViews>
    <sheetView workbookViewId="0">
      <selection activeCell="A1" sqref="A1"/>
    </sheetView>
  </sheetViews>
  <sheetFormatPr baseColWidth="8" defaultRowHeight="15"/>
  <cols>
    <col width="2" customWidth="1" min="1" max="1"/>
    <col width="42" customWidth="1" min="2" max="2"/>
    <col width="14" customWidth="1" min="3" max="3"/>
    <col width="14" customWidth="1" min="4" max="4"/>
    <col width="14" customWidth="1" min="5" max="5"/>
    <col width="14" customWidth="1" min="6" max="6"/>
    <col width="14" customWidth="1" min="7" max="7"/>
    <col width="40" customWidth="1" min="8" max="8"/>
  </cols>
  <sheetData>
    <row r="1">
      <c r="B1" s="12" t="inlineStr">
        <is>
          <t>Group P&amp;L</t>
        </is>
      </c>
    </row>
    <row r="2">
      <c r="B2" s="7" t="inlineStr">
        <is>
          <t>Y1 to Y5 operating P&amp;L. Hybrid rollout base case</t>
        </is>
      </c>
    </row>
    <row r="4">
      <c r="B4" s="8" t="inlineStr">
        <is>
          <t>Line</t>
        </is>
      </c>
      <c r="C4" s="8" t="inlineStr">
        <is>
          <t>Y1</t>
        </is>
      </c>
      <c r="D4" s="8" t="inlineStr">
        <is>
          <t>Y2</t>
        </is>
      </c>
      <c r="E4" s="8" t="inlineStr">
        <is>
          <t>Y3</t>
        </is>
      </c>
      <c r="F4" s="8" t="inlineStr">
        <is>
          <t>Y4</t>
        </is>
      </c>
      <c r="G4" s="8" t="inlineStr">
        <is>
          <t>Y5</t>
        </is>
      </c>
      <c r="H4" s="8" t="inlineStr">
        <is>
          <t>Note</t>
        </is>
      </c>
    </row>
    <row r="6">
      <c r="B6" s="8" t="inlineStr">
        <is>
          <t>REVENUE</t>
        </is>
      </c>
      <c r="C6" s="13" t="n"/>
      <c r="D6" s="13" t="n"/>
      <c r="E6" s="13" t="n"/>
      <c r="F6" s="13" t="n"/>
      <c r="G6" s="13" t="n"/>
      <c r="H6" s="13" t="n"/>
    </row>
    <row r="7">
      <c r="B7" s="5" t="inlineStr">
        <is>
          <t>Owned-store revenue</t>
        </is>
      </c>
      <c r="C7" s="9">
        <f>'Revenue Build'!C10</f>
        <v/>
      </c>
      <c r="D7" s="9">
        <f>'Revenue Build'!D10</f>
        <v/>
      </c>
      <c r="E7" s="9">
        <f>'Revenue Build'!E10</f>
        <v/>
      </c>
      <c r="F7" s="9">
        <f>'Revenue Build'!F10</f>
        <v/>
      </c>
      <c r="G7" s="9">
        <f>'Revenue Build'!G10</f>
        <v/>
      </c>
      <c r="H7" s="7" t="inlineStr"/>
    </row>
    <row r="8">
      <c r="B8" s="5" t="inlineStr">
        <is>
          <t>Ecommerce and content revenue</t>
        </is>
      </c>
      <c r="C8" s="9">
        <f>'Revenue Build'!C15</f>
        <v/>
      </c>
      <c r="D8" s="9">
        <f>'Revenue Build'!D15</f>
        <v/>
      </c>
      <c r="E8" s="9">
        <f>'Revenue Build'!E15</f>
        <v/>
      </c>
      <c r="F8" s="9">
        <f>'Revenue Build'!F15</f>
        <v/>
      </c>
      <c r="G8" s="9">
        <f>'Revenue Build'!G15</f>
        <v/>
      </c>
      <c r="H8" s="7" t="inlineStr"/>
    </row>
    <row r="9">
      <c r="B9" s="5" t="inlineStr">
        <is>
          <t>Pop-up and event revenue</t>
        </is>
      </c>
      <c r="C9" s="9">
        <f>'Revenue Build'!C18</f>
        <v/>
      </c>
      <c r="D9" s="9">
        <f>'Revenue Build'!D18</f>
        <v/>
      </c>
      <c r="E9" s="9">
        <f>'Revenue Build'!E18</f>
        <v/>
      </c>
      <c r="F9" s="9">
        <f>'Revenue Build'!F18</f>
        <v/>
      </c>
      <c r="G9" s="9">
        <f>'Revenue Build'!G18</f>
        <v/>
      </c>
      <c r="H9" s="7" t="inlineStr"/>
    </row>
    <row r="10">
      <c r="B10" s="5" t="inlineStr">
        <is>
          <t>Central franchise revenue</t>
        </is>
      </c>
      <c r="C10" s="9">
        <f>'Revenue Build'!C25</f>
        <v/>
      </c>
      <c r="D10" s="9">
        <f>'Revenue Build'!D25</f>
        <v/>
      </c>
      <c r="E10" s="9">
        <f>'Revenue Build'!E25</f>
        <v/>
      </c>
      <c r="F10" s="9">
        <f>'Revenue Build'!F25</f>
        <v/>
      </c>
      <c r="G10" s="9">
        <f>'Revenue Build'!G25</f>
        <v/>
      </c>
      <c r="H10" s="7" t="inlineStr"/>
    </row>
    <row r="11">
      <c r="B11" s="22" t="inlineStr">
        <is>
          <t>Total revenue</t>
        </is>
      </c>
      <c r="C11" s="16">
        <f>SUM(C7:C10)</f>
        <v/>
      </c>
      <c r="D11" s="16">
        <f>SUM(D7:D10)</f>
        <v/>
      </c>
      <c r="E11" s="16">
        <f>SUM(E7:E10)</f>
        <v/>
      </c>
      <c r="F11" s="16">
        <f>SUM(F7:F10)</f>
        <v/>
      </c>
      <c r="G11" s="16">
        <f>SUM(G7:G10)</f>
        <v/>
      </c>
      <c r="H11" s="7" t="inlineStr">
        <is>
          <t>Group revenue</t>
        </is>
      </c>
    </row>
    <row r="12">
      <c r="B12" s="8" t="inlineStr">
        <is>
          <t>GROSS PROFIT</t>
        </is>
      </c>
      <c r="C12" s="13" t="n"/>
      <c r="D12" s="13" t="n"/>
      <c r="E12" s="13" t="n"/>
      <c r="F12" s="13" t="n"/>
      <c r="G12" s="13" t="n"/>
      <c r="H12" s="13" t="n"/>
    </row>
    <row r="13">
      <c r="B13" s="22" t="inlineStr">
        <is>
          <t>Total gross profit</t>
        </is>
      </c>
      <c r="C13" s="16">
        <f>'Margin Architecture'!C30</f>
        <v/>
      </c>
      <c r="D13" s="16">
        <f>'Margin Architecture'!D30</f>
        <v/>
      </c>
      <c r="E13" s="16">
        <f>'Margin Architecture'!E30</f>
        <v/>
      </c>
      <c r="F13" s="16">
        <f>'Margin Architecture'!F30</f>
        <v/>
      </c>
      <c r="G13" s="16">
        <f>'Margin Architecture'!G30</f>
        <v/>
      </c>
      <c r="H13" s="7" t="inlineStr">
        <is>
          <t>Sum of pool-level GP</t>
        </is>
      </c>
    </row>
    <row r="14">
      <c r="B14" s="5" t="inlineStr">
        <is>
          <t>Gross margin</t>
        </is>
      </c>
      <c r="C14" s="10">
        <f>C13/C11</f>
        <v/>
      </c>
      <c r="D14" s="10">
        <f>D13/D11</f>
        <v/>
      </c>
      <c r="E14" s="10">
        <f>E13/E11</f>
        <v/>
      </c>
      <c r="F14" s="10">
        <f>F13/F11</f>
        <v/>
      </c>
      <c r="G14" s="10">
        <f>G13/G11</f>
        <v/>
      </c>
      <c r="H14" s="7" t="inlineStr">
        <is>
          <t>Blended</t>
        </is>
      </c>
    </row>
    <row r="15">
      <c r="B15" s="8" t="inlineStr">
        <is>
          <t>OPERATING COSTS</t>
        </is>
      </c>
      <c r="C15" s="13" t="n"/>
      <c r="D15" s="13" t="n"/>
      <c r="E15" s="13" t="n"/>
      <c r="F15" s="13" t="n"/>
      <c r="G15" s="13" t="n"/>
      <c r="H15" s="13" t="n"/>
    </row>
    <row r="16">
      <c r="B16" s="5" t="inlineStr">
        <is>
          <t>Owned-store operating costs</t>
        </is>
      </c>
      <c r="C16" s="9">
        <f>Assumptions!C52</f>
        <v/>
      </c>
      <c r="D16" s="9">
        <f>Assumptions!D52</f>
        <v/>
      </c>
      <c r="E16" s="9">
        <f>Assumptions!E52</f>
        <v/>
      </c>
      <c r="F16" s="9">
        <f>Assumptions!F52</f>
        <v/>
      </c>
      <c r="G16" s="9">
        <f>Assumptions!G52</f>
        <v/>
      </c>
      <c r="H16" s="7" t="inlineStr">
        <is>
          <t>Rent, rates, staff, utilities, store marketing</t>
        </is>
      </c>
    </row>
    <row r="17">
      <c r="B17" s="5" t="inlineStr">
        <is>
          <t>Ecommerce operating costs</t>
        </is>
      </c>
      <c r="C17" s="9">
        <f>Assumptions!C53</f>
        <v/>
      </c>
      <c r="D17" s="9">
        <f>Assumptions!D53</f>
        <v/>
      </c>
      <c r="E17" s="9">
        <f>Assumptions!E53</f>
        <v/>
      </c>
      <c r="F17" s="9">
        <f>Assumptions!F53</f>
        <v/>
      </c>
      <c r="G17" s="9">
        <f>Assumptions!G53</f>
        <v/>
      </c>
      <c r="H17" s="7" t="inlineStr">
        <is>
          <t>Platform, fulfilment, returns, CS</t>
        </is>
      </c>
    </row>
    <row r="18">
      <c r="B18" s="5" t="inlineStr">
        <is>
          <t>Central team and HQ</t>
        </is>
      </c>
      <c r="C18" s="9">
        <f>Assumptions!C54</f>
        <v/>
      </c>
      <c r="D18" s="9">
        <f>Assumptions!D54</f>
        <v/>
      </c>
      <c r="E18" s="9">
        <f>Assumptions!E54</f>
        <v/>
      </c>
      <c r="F18" s="9">
        <f>Assumptions!F54</f>
        <v/>
      </c>
      <c r="G18" s="9">
        <f>Assumptions!G54</f>
        <v/>
      </c>
      <c r="H18" s="7" t="inlineStr">
        <is>
          <t>Y1 founder absorbed by Forge</t>
        </is>
      </c>
    </row>
    <row r="19">
      <c r="B19" s="5" t="inlineStr">
        <is>
          <t>Forge studio services</t>
        </is>
      </c>
      <c r="C19" s="9">
        <f>Assumptions!C55</f>
        <v/>
      </c>
      <c r="D19" s="9">
        <f>Assumptions!D55</f>
        <v/>
      </c>
      <c r="E19" s="9">
        <f>Assumptions!E55</f>
        <v/>
      </c>
      <c r="F19" s="9">
        <f>Assumptions!F55</f>
        <v/>
      </c>
      <c r="G19" s="9">
        <f>Assumptions!G55</f>
        <v/>
      </c>
      <c r="H19" s="7" t="inlineStr">
        <is>
          <t>At cost. Capability stack</t>
        </is>
      </c>
    </row>
    <row r="20">
      <c r="B20" s="5" t="inlineStr">
        <is>
          <t>Brand, content and paid growth</t>
        </is>
      </c>
      <c r="C20" s="9">
        <f>Assumptions!C56</f>
        <v/>
      </c>
      <c r="D20" s="9">
        <f>Assumptions!D56</f>
        <v/>
      </c>
      <c r="E20" s="9">
        <f>Assumptions!E56</f>
        <v/>
      </c>
      <c r="F20" s="9">
        <f>Assumptions!F56</f>
        <v/>
      </c>
      <c r="G20" s="9">
        <f>Assumptions!G56</f>
        <v/>
      </c>
      <c r="H20" s="7" t="inlineStr">
        <is>
          <t>Scales with revenue</t>
        </is>
      </c>
    </row>
    <row r="21">
      <c r="B21" s="5" t="inlineStr">
        <is>
          <t>Franchise programme costs</t>
        </is>
      </c>
      <c r="C21" s="9">
        <f>Assumptions!C57</f>
        <v/>
      </c>
      <c r="D21" s="9">
        <f>Assumptions!D57</f>
        <v/>
      </c>
      <c r="E21" s="9">
        <f>Assumptions!E57</f>
        <v/>
      </c>
      <c r="F21" s="9">
        <f>Assumptions!F57</f>
        <v/>
      </c>
      <c r="G21" s="9">
        <f>Assumptions!G57</f>
        <v/>
      </c>
      <c r="H21" s="7" t="inlineStr">
        <is>
          <t>Recruitment, training, support</t>
        </is>
      </c>
    </row>
    <row r="22">
      <c r="B22" s="5" t="inlineStr">
        <is>
          <t>Contingency and reserve use</t>
        </is>
      </c>
      <c r="C22" s="9">
        <f>Assumptions!C58</f>
        <v/>
      </c>
      <c r="D22" s="9">
        <f>Assumptions!D58</f>
        <v/>
      </c>
      <c r="E22" s="9">
        <f>Assumptions!E58</f>
        <v/>
      </c>
      <c r="F22" s="9">
        <f>Assumptions!F58</f>
        <v/>
      </c>
      <c r="G22" s="9">
        <f>Assumptions!G58</f>
        <v/>
      </c>
      <c r="H22" s="7" t="inlineStr">
        <is>
          <t>Sundries, professional fees</t>
        </is>
      </c>
    </row>
    <row r="23">
      <c r="B23" s="22" t="inlineStr">
        <is>
          <t>Total operating costs</t>
        </is>
      </c>
      <c r="C23" s="16">
        <f>SUM(C16:C22)</f>
        <v/>
      </c>
      <c r="D23" s="16">
        <f>SUM(D16:D22)</f>
        <v/>
      </c>
      <c r="E23" s="16">
        <f>SUM(E16:E22)</f>
        <v/>
      </c>
      <c r="F23" s="16">
        <f>SUM(F16:F22)</f>
        <v/>
      </c>
      <c r="G23" s="16">
        <f>SUM(G16:G22)</f>
        <v/>
      </c>
      <c r="H23" s="7" t="inlineStr"/>
    </row>
    <row r="25">
      <c r="B25" s="17" t="inlineStr">
        <is>
          <t>GROUP EBITDA</t>
        </is>
      </c>
      <c r="C25" s="23">
        <f>C13-C23</f>
        <v/>
      </c>
      <c r="D25" s="23">
        <f>D13-D23</f>
        <v/>
      </c>
      <c r="E25" s="23">
        <f>E13-E23</f>
        <v/>
      </c>
      <c r="F25" s="23">
        <f>F13-F23</f>
        <v/>
      </c>
      <c r="G25" s="23">
        <f>G13-G23</f>
        <v/>
      </c>
      <c r="H25" s="7" t="inlineStr">
        <is>
          <t>Before depreciation, interest, tax</t>
        </is>
      </c>
    </row>
    <row r="26">
      <c r="B26" s="5" t="inlineStr">
        <is>
          <t>EBITDA margin</t>
        </is>
      </c>
      <c r="C26" s="10">
        <f>C25/C11</f>
        <v/>
      </c>
      <c r="D26" s="10">
        <f>D25/D11</f>
        <v/>
      </c>
      <c r="E26" s="10">
        <f>E25/E11</f>
        <v/>
      </c>
      <c r="F26" s="10">
        <f>F25/F11</f>
        <v/>
      </c>
      <c r="G26" s="10">
        <f>G25/G11</f>
        <v/>
      </c>
      <c r="H26" s="7" t="inlineStr"/>
    </row>
    <row r="28">
      <c r="B28" s="22" t="inlineStr">
        <is>
          <t>Cumulative EBITDA</t>
        </is>
      </c>
      <c r="C28" s="16">
        <f>C25</f>
        <v/>
      </c>
      <c r="D28" s="16">
        <f>C28+D25</f>
        <v/>
      </c>
      <c r="E28" s="16">
        <f>D28+E25</f>
        <v/>
      </c>
      <c r="F28" s="16">
        <f>E28+F25</f>
        <v/>
      </c>
      <c r="G28" s="16">
        <f>F28+G25</f>
        <v/>
      </c>
      <c r="H28" s="7" t="inlineStr">
        <is>
          <t>Tracks investment phase through to harvest</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B1:I22"/>
  <sheetViews>
    <sheetView workbookViewId="0">
      <selection activeCell="A1" sqref="A1"/>
    </sheetView>
  </sheetViews>
  <sheetFormatPr baseColWidth="8" defaultRowHeight="15"/>
  <cols>
    <col width="2" customWidth="1" min="1" max="1"/>
    <col width="36" customWidth="1" min="2" max="2"/>
    <col width="14" customWidth="1" min="3" max="3"/>
    <col width="14" customWidth="1" min="4" max="4"/>
    <col width="14" customWidth="1" min="5" max="5"/>
    <col width="14" customWidth="1" min="6" max="6"/>
    <col width="14" customWidth="1" min="7" max="7"/>
    <col width="14" customWidth="1" min="8" max="8"/>
    <col width="45" customWidth="1" min="9" max="9"/>
  </cols>
  <sheetData>
    <row r="1">
      <c r="B1" s="12" t="inlineStr">
        <is>
          <t>Pop-Up and Weekend Activation Model</t>
        </is>
      </c>
    </row>
    <row r="2">
      <c r="B2" s="7" t="inlineStr">
        <is>
          <t>Programmed demand. Events create the visit. The store and ecommerce capture the broader basket</t>
        </is>
      </c>
    </row>
    <row r="4">
      <c r="B4" s="8" t="inlineStr">
        <is>
          <t>Event type</t>
        </is>
      </c>
      <c r="C4" s="8" t="inlineStr">
        <is>
          <t>Monthly frequency</t>
        </is>
      </c>
      <c r="D4" s="8" t="inlineStr">
        <is>
          <t>Attendance</t>
        </is>
      </c>
      <c r="E4" s="8" t="inlineStr">
        <is>
          <t>Direct revenue per event</t>
        </is>
      </c>
      <c r="F4" s="8" t="inlineStr">
        <is>
          <t>Passive sell-through per event</t>
        </is>
      </c>
      <c r="G4" s="8" t="inlineStr">
        <is>
          <t>Gross margin</t>
        </is>
      </c>
      <c r="H4" s="8" t="inlineStr">
        <is>
          <t>Monthly GP</t>
        </is>
      </c>
      <c r="I4" s="8" t="inlineStr">
        <is>
          <t>Commercial role</t>
        </is>
      </c>
    </row>
    <row r="5">
      <c r="B5" s="5" t="inlineStr">
        <is>
          <t>LEGO reseller weekend</t>
        </is>
      </c>
      <c r="C5" s="5" t="n">
        <v>1</v>
      </c>
      <c r="D5" s="5" t="n">
        <v>120</v>
      </c>
      <c r="E5" s="19" t="n">
        <v>1800</v>
      </c>
      <c r="F5" s="19" t="n">
        <v>2400</v>
      </c>
      <c r="G5" s="10" t="n">
        <v>0.42</v>
      </c>
      <c r="H5" s="19">
        <f>C5*(E5+F5)*G5</f>
        <v/>
      </c>
      <c r="I5" s="7" t="inlineStr">
        <is>
          <t>Creates collector and family footfall. Strong passive basket</t>
        </is>
      </c>
    </row>
    <row r="6">
      <c r="B6" s="5" t="inlineStr">
        <is>
          <t>Pokémon trade day</t>
        </is>
      </c>
      <c r="C6" s="5" t="n">
        <v>2</v>
      </c>
      <c r="D6" s="5" t="n">
        <v>80</v>
      </c>
      <c r="E6" s="19" t="n">
        <v>900</v>
      </c>
      <c r="F6" s="19" t="n">
        <v>1200</v>
      </c>
      <c r="G6" s="10" t="n">
        <v>0.48</v>
      </c>
      <c r="H6" s="19">
        <f>C6*(E6+F6)*G6</f>
        <v/>
      </c>
      <c r="I6" s="7" t="inlineStr">
        <is>
          <t>Builds repeat collector habit and TCG basket</t>
        </is>
      </c>
    </row>
    <row r="7">
      <c r="B7" s="5" t="inlineStr">
        <is>
          <t>Jellycat collector morning</t>
        </is>
      </c>
      <c r="C7" s="5" t="n">
        <v>1</v>
      </c>
      <c r="D7" s="5" t="n">
        <v>65</v>
      </c>
      <c r="E7" s="19" t="n">
        <v>950</v>
      </c>
      <c r="F7" s="19" t="n">
        <v>1150</v>
      </c>
      <c r="G7" s="10" t="n">
        <v>0.45</v>
      </c>
      <c r="H7" s="19">
        <f>C7*(E7+F7)*G7</f>
        <v/>
      </c>
      <c r="I7" s="7" t="inlineStr">
        <is>
          <t>High gifting and collector overlap</t>
        </is>
      </c>
    </row>
    <row r="8">
      <c r="B8" s="5" t="inlineStr">
        <is>
          <t>Board game night</t>
        </is>
      </c>
      <c r="C8" s="5" t="n">
        <v>2</v>
      </c>
      <c r="D8" s="5" t="n">
        <v>35</v>
      </c>
      <c r="E8" s="19" t="n">
        <v>450</v>
      </c>
      <c r="F8" s="19" t="n">
        <v>650</v>
      </c>
      <c r="G8" s="10" t="n">
        <v>0.5</v>
      </c>
      <c r="H8" s="19">
        <f>C8*(E8+F8)*G8</f>
        <v/>
      </c>
      <c r="I8" s="7" t="inlineStr">
        <is>
          <t>Community retention and membership conversion</t>
        </is>
      </c>
    </row>
    <row r="9">
      <c r="B9" s="5" t="inlineStr">
        <is>
          <t>Birthday gift clinic</t>
        </is>
      </c>
      <c r="C9" s="5" t="n">
        <v>1</v>
      </c>
      <c r="D9" s="5" t="n">
        <v>45</v>
      </c>
      <c r="E9" s="19" t="n">
        <v>700</v>
      </c>
      <c r="F9" s="19" t="n">
        <v>900</v>
      </c>
      <c r="G9" s="10" t="n">
        <v>0.43</v>
      </c>
      <c r="H9" s="19">
        <f>C9*(E9+F9)*G9</f>
        <v/>
      </c>
      <c r="I9" s="7" t="inlineStr">
        <is>
          <t>Parent utility and bundle conversion</t>
        </is>
      </c>
    </row>
    <row r="10">
      <c r="B10" s="5" t="inlineStr">
        <is>
          <t>School holiday build session</t>
        </is>
      </c>
      <c r="C10" s="5" t="n">
        <v>2</v>
      </c>
      <c r="D10" s="5" t="n">
        <v>50</v>
      </c>
      <c r="E10" s="19" t="n">
        <v>650</v>
      </c>
      <c r="F10" s="19" t="n">
        <v>850</v>
      </c>
      <c r="G10" s="10" t="n">
        <v>0.46</v>
      </c>
      <c r="H10" s="19">
        <f>C10*(E10+F10)*G10</f>
        <v/>
      </c>
      <c r="I10" s="7" t="inlineStr">
        <is>
          <t>Children-led visits and parent return</t>
        </is>
      </c>
    </row>
    <row r="12">
      <c r="B12" s="8" t="inlineStr">
        <is>
          <t>Monthly programmed activation totals</t>
        </is>
      </c>
      <c r="C12" s="13" t="n"/>
      <c r="D12" s="13" t="n"/>
      <c r="E12" s="13" t="n"/>
      <c r="F12" s="13" t="n"/>
      <c r="G12" s="13" t="n"/>
      <c r="H12" s="13" t="n"/>
      <c r="I12" s="13" t="n"/>
    </row>
    <row r="13">
      <c r="B13" t="inlineStr">
        <is>
          <t>Total monthly revenue (direct + passive)</t>
        </is>
      </c>
      <c r="H13" s="24">
        <f>SUMPRODUCT(C5:C10,(E5:E10+F5:F10))</f>
        <v/>
      </c>
    </row>
    <row r="14">
      <c r="B14" t="inlineStr">
        <is>
          <t>Total monthly gross profit</t>
        </is>
      </c>
      <c r="H14" s="24">
        <f>SUM(H5:H10)</f>
        <v/>
      </c>
    </row>
    <row r="15">
      <c r="B15" t="inlineStr">
        <is>
          <t>Annualised revenue</t>
        </is>
      </c>
      <c r="H15" s="24">
        <f>H13*12</f>
        <v/>
      </c>
    </row>
    <row r="16">
      <c r="B16" t="inlineStr">
        <is>
          <t>Annualised gross profit</t>
        </is>
      </c>
      <c r="H16" s="24">
        <f>H14*12</f>
        <v/>
      </c>
    </row>
    <row r="18">
      <c r="B18" s="3" t="inlineStr">
        <is>
          <t>Notes</t>
        </is>
      </c>
    </row>
    <row r="19">
      <c r="B19" s="7" t="inlineStr">
        <is>
          <t>Direct revenue means ticket sales, entry fees and primary event sales (e.g. reseller commissions).</t>
        </is>
      </c>
    </row>
    <row r="20">
      <c r="B20" s="7" t="inlineStr">
        <is>
          <t>Passive sell-through means the unrelated baskets that event visitors and their families purchase while on the visit.</t>
        </is>
      </c>
    </row>
    <row r="21">
      <c r="B21" s="7" t="inlineStr">
        <is>
          <t>The numbers above represent a single store at programme maturity. Y1 ramps slowly; Y5 includes events across all owned units.</t>
        </is>
      </c>
    </row>
    <row r="22">
      <c r="B22" s="7" t="inlineStr">
        <is>
          <t>Every event has a post-event report: attendance, revenue, GP, new members, ecommerce follow-up over the next 7 days, repeatability score.</t>
        </is>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B1:I19"/>
  <sheetViews>
    <sheetView workbookViewId="0">
      <selection activeCell="A1" sqref="A1"/>
    </sheetView>
  </sheetViews>
  <sheetFormatPr baseColWidth="8" defaultRowHeight="15"/>
  <cols>
    <col width="2" customWidth="1" min="1" max="1"/>
    <col width="38" customWidth="1" min="2" max="2"/>
    <col width="14" customWidth="1" min="3" max="3"/>
    <col width="14" customWidth="1" min="4" max="4"/>
    <col width="14" customWidth="1" min="5" max="5"/>
    <col width="14" customWidth="1" min="6" max="6"/>
    <col width="14" customWidth="1" min="7" max="7"/>
    <col width="14" customWidth="1" min="8" max="8"/>
    <col width="14" customWidth="1" min="9" max="9"/>
  </cols>
  <sheetData>
    <row r="1">
      <c r="B1" s="12" t="inlineStr">
        <is>
          <t>Location Scorecard</t>
        </is>
      </c>
    </row>
    <row r="2">
      <c r="B2" s="7" t="inlineStr">
        <is>
          <t>Scores out of 10. Weighted score = score × weight</t>
        </is>
      </c>
    </row>
    <row r="4">
      <c r="B4" s="8" t="inlineStr">
        <is>
          <t>Criterion</t>
        </is>
      </c>
      <c r="C4" s="8" t="inlineStr">
        <is>
          <t>Weight</t>
        </is>
      </c>
      <c r="D4" s="8" t="inlineStr">
        <is>
          <t>Weybridge score</t>
        </is>
      </c>
      <c r="E4" s="8" t="inlineStr">
        <is>
          <t>Weighted</t>
        </is>
      </c>
      <c r="F4" s="8" t="inlineStr">
        <is>
          <t>Future town A</t>
        </is>
      </c>
      <c r="G4" s="8" t="inlineStr">
        <is>
          <t>Weighted</t>
        </is>
      </c>
      <c r="H4" s="8" t="inlineStr">
        <is>
          <t>Future town B</t>
        </is>
      </c>
      <c r="I4" s="8" t="inlineStr">
        <is>
          <t>Weighted</t>
        </is>
      </c>
    </row>
    <row r="5">
      <c r="B5" s="5" t="inlineStr">
        <is>
          <t>Family household density</t>
        </is>
      </c>
      <c r="C5" s="10" t="n">
        <v>0.15</v>
      </c>
      <c r="D5" s="5" t="n">
        <v>8</v>
      </c>
      <c r="E5" s="25">
        <f>C5*D5</f>
        <v/>
      </c>
      <c r="F5" s="5" t="n"/>
      <c r="G5" s="25">
        <f>C5*F5</f>
        <v/>
      </c>
      <c r="H5" s="5" t="n"/>
      <c r="I5" s="25">
        <f>C5*H5</f>
        <v/>
      </c>
    </row>
    <row r="6">
      <c r="B6" s="5" t="inlineStr">
        <is>
          <t>Disposable income (AB demographics)</t>
        </is>
      </c>
      <c r="C6" s="10" t="n">
        <v>0.15</v>
      </c>
      <c r="D6" s="5" t="n">
        <v>9</v>
      </c>
      <c r="E6" s="25">
        <f>C6*D6</f>
        <v/>
      </c>
      <c r="F6" s="5" t="n"/>
      <c r="G6" s="25">
        <f>C6*F6</f>
        <v/>
      </c>
      <c r="H6" s="5" t="n"/>
      <c r="I6" s="25">
        <f>C6*H6</f>
        <v/>
      </c>
    </row>
    <row r="7">
      <c r="B7" s="5" t="inlineStr">
        <is>
          <t>School and nursery density</t>
        </is>
      </c>
      <c r="C7" s="10" t="n">
        <v>0.1</v>
      </c>
      <c r="D7" s="5" t="n">
        <v>8</v>
      </c>
      <c r="E7" s="25">
        <f>C7*D7</f>
        <v/>
      </c>
      <c r="F7" s="5" t="n"/>
      <c r="G7" s="25">
        <f>C7*F7</f>
        <v/>
      </c>
      <c r="H7" s="5" t="n"/>
      <c r="I7" s="25">
        <f>C7*H7</f>
        <v/>
      </c>
    </row>
    <row r="8">
      <c r="B8" s="5" t="inlineStr">
        <is>
          <t>High street quality and footfall</t>
        </is>
      </c>
      <c r="C8" s="10" t="n">
        <v>0.12</v>
      </c>
      <c r="D8" s="5" t="n">
        <v>8</v>
      </c>
      <c r="E8" s="25">
        <f>C8*D8</f>
        <v/>
      </c>
      <c r="F8" s="5" t="n"/>
      <c r="G8" s="25">
        <f>C8*F8</f>
        <v/>
      </c>
      <c r="H8" s="5" t="n"/>
      <c r="I8" s="25">
        <f>C8*H8</f>
        <v/>
      </c>
    </row>
    <row r="9">
      <c r="B9" s="5" t="inlineStr">
        <is>
          <t>Distance from big-box toy retail</t>
        </is>
      </c>
      <c r="C9" s="10" t="n">
        <v>0.12</v>
      </c>
      <c r="D9" s="5" t="n">
        <v>7</v>
      </c>
      <c r="E9" s="25">
        <f>C9*D9</f>
        <v/>
      </c>
      <c r="F9" s="5" t="n"/>
      <c r="G9" s="25">
        <f>C9*F9</f>
        <v/>
      </c>
      <c r="H9" s="5" t="n"/>
      <c r="I9" s="25">
        <f>C9*H9</f>
        <v/>
      </c>
    </row>
    <row r="10">
      <c r="B10" s="5" t="inlineStr">
        <is>
          <t>Specialist toy / games competition gap</t>
        </is>
      </c>
      <c r="C10" s="10" t="n">
        <v>0.12</v>
      </c>
      <c r="D10" s="5" t="n">
        <v>8</v>
      </c>
      <c r="E10" s="25">
        <f>C10*D10</f>
        <v/>
      </c>
      <c r="F10" s="5" t="n"/>
      <c r="G10" s="25">
        <f>C10*F10</f>
        <v/>
      </c>
      <c r="H10" s="5" t="n"/>
      <c r="I10" s="25">
        <f>C10*H10</f>
        <v/>
      </c>
    </row>
    <row r="11">
      <c r="B11" s="5" t="inlineStr">
        <is>
          <t>Collector and hobby signals</t>
        </is>
      </c>
      <c r="C11" s="10" t="n">
        <v>0.1</v>
      </c>
      <c r="D11" s="5" t="n">
        <v>7</v>
      </c>
      <c r="E11" s="25">
        <f>C11*D11</f>
        <v/>
      </c>
      <c r="F11" s="5" t="n"/>
      <c r="G11" s="25">
        <f>C11*F11</f>
        <v/>
      </c>
      <c r="H11" s="5" t="n"/>
      <c r="I11" s="25">
        <f>C11*H11</f>
        <v/>
      </c>
    </row>
    <row r="12">
      <c r="B12" s="5" t="inlineStr">
        <is>
          <t>Event and pop-up venue suitability</t>
        </is>
      </c>
      <c r="C12" s="10" t="n">
        <v>0.08</v>
      </c>
      <c r="D12" s="5" t="n">
        <v>8</v>
      </c>
      <c r="E12" s="25">
        <f>C12*D12</f>
        <v/>
      </c>
      <c r="F12" s="5" t="n"/>
      <c r="G12" s="25">
        <f>C12*F12</f>
        <v/>
      </c>
      <c r="H12" s="5" t="n"/>
      <c r="I12" s="25">
        <f>C12*H12</f>
        <v/>
      </c>
    </row>
    <row r="13">
      <c r="B13" s="5" t="inlineStr">
        <is>
          <t>Rent-to-revenue ratio (affordability)</t>
        </is>
      </c>
      <c r="C13" s="10" t="n">
        <v>0.1</v>
      </c>
      <c r="D13" s="5" t="n">
        <v>7</v>
      </c>
      <c r="E13" s="25">
        <f>C13*D13</f>
        <v/>
      </c>
      <c r="F13" s="5" t="n"/>
      <c r="G13" s="25">
        <f>C13*F13</f>
        <v/>
      </c>
      <c r="H13" s="5" t="n"/>
      <c r="I13" s="25">
        <f>C13*H13</f>
        <v/>
      </c>
    </row>
    <row r="14">
      <c r="B14" s="5" t="inlineStr">
        <is>
          <t>Ecommerce demand density</t>
        </is>
      </c>
      <c r="C14" s="10" t="n">
        <v>0.06</v>
      </c>
      <c r="D14" s="5" t="n">
        <v>7</v>
      </c>
      <c r="E14" s="25">
        <f>C14*D14</f>
        <v/>
      </c>
      <c r="F14" s="5" t="n"/>
      <c r="G14" s="25">
        <f>C14*F14</f>
        <v/>
      </c>
      <c r="H14" s="5" t="n"/>
      <c r="I14" s="25">
        <f>C14*H14</f>
        <v/>
      </c>
    </row>
    <row r="16">
      <c r="B16" s="17" t="inlineStr">
        <is>
          <t>Total weighted score</t>
        </is>
      </c>
      <c r="E16" s="26">
        <f>SUM(E5:E14)</f>
        <v/>
      </c>
      <c r="G16" s="26">
        <f>SUM(G5:G14)</f>
        <v/>
      </c>
      <c r="I16" s="26">
        <f>SUM(I5:I14)</f>
        <v/>
      </c>
    </row>
    <row r="18">
      <c r="B18" s="7" t="inlineStr">
        <is>
          <t>Threshold for approval: 7.0 or higher</t>
        </is>
      </c>
    </row>
    <row r="19">
      <c r="B19" s="7" t="inlineStr">
        <is>
          <t>Below 6.5: do not pursue. Between 6.5 and 7.0: secondary review. 7.0+: approved candidate</t>
        </is>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B1:L20"/>
  <sheetViews>
    <sheetView workbookViewId="0">
      <selection activeCell="A1" sqref="A1"/>
    </sheetView>
  </sheetViews>
  <sheetFormatPr baseColWidth="8" defaultRowHeight="15"/>
  <cols>
    <col width="2" customWidth="1" min="1" max="1"/>
    <col width="36"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s>
  <sheetData>
    <row r="1">
      <c r="B1" s="12" t="inlineStr">
        <is>
          <t>Rollout Options</t>
        </is>
      </c>
    </row>
    <row r="2">
      <c r="B2" s="7" t="inlineStr">
        <is>
          <t>Three growth routes. Decision after Y1 trading data</t>
        </is>
      </c>
    </row>
    <row r="4">
      <c r="B4" s="8" t="inlineStr">
        <is>
          <t>Base case rollout (hybrid)</t>
        </is>
      </c>
      <c r="C4" s="13" t="n"/>
      <c r="D4" s="13" t="n"/>
      <c r="E4" s="13" t="n"/>
      <c r="F4" s="13" t="n"/>
      <c r="G4" s="13" t="n"/>
      <c r="H4" s="13" t="n"/>
      <c r="I4" s="13" t="n"/>
      <c r="J4" s="13" t="n"/>
      <c r="K4" s="13" t="n"/>
    </row>
    <row r="5">
      <c r="B5" s="3" t="inlineStr">
        <is>
          <t>Year</t>
        </is>
      </c>
      <c r="C5" s="3" t="inlineStr">
        <is>
          <t>Y1</t>
        </is>
      </c>
      <c r="D5" s="3" t="inlineStr">
        <is>
          <t>Y2</t>
        </is>
      </c>
      <c r="E5" s="3" t="inlineStr">
        <is>
          <t>Y3</t>
        </is>
      </c>
      <c r="F5" s="3" t="inlineStr">
        <is>
          <t>Y4</t>
        </is>
      </c>
      <c r="G5" s="3" t="inlineStr">
        <is>
          <t>Y5</t>
        </is>
      </c>
      <c r="H5" s="3" t="inlineStr">
        <is>
          <t>Y6</t>
        </is>
      </c>
      <c r="I5" s="3" t="inlineStr">
        <is>
          <t>Y7</t>
        </is>
      </c>
      <c r="J5" s="3" t="inlineStr">
        <is>
          <t>Y8</t>
        </is>
      </c>
      <c r="K5" s="3" t="inlineStr">
        <is>
          <t>Y9</t>
        </is>
      </c>
      <c r="L5" s="3" t="inlineStr">
        <is>
          <t>Y10</t>
        </is>
      </c>
    </row>
    <row r="6">
      <c r="B6" s="5" t="inlineStr">
        <is>
          <t>Owned stores (cumulative)</t>
        </is>
      </c>
      <c r="C6" s="5" t="n">
        <v>1</v>
      </c>
      <c r="D6" s="5" t="n">
        <v>2</v>
      </c>
      <c r="E6" s="5" t="n">
        <v>3</v>
      </c>
      <c r="F6" s="5" t="n">
        <v>4</v>
      </c>
      <c r="G6" s="5" t="n">
        <v>5</v>
      </c>
      <c r="H6" s="5" t="n">
        <v>6</v>
      </c>
      <c r="I6" s="5" t="n">
        <v>7</v>
      </c>
      <c r="J6" s="5" t="n">
        <v>8</v>
      </c>
      <c r="K6" s="5" t="n">
        <v>9</v>
      </c>
      <c r="L6" s="5" t="n">
        <v>10</v>
      </c>
    </row>
    <row r="7">
      <c r="B7" s="5" t="inlineStr">
        <is>
          <t>Franchise stores (cumulative)</t>
        </is>
      </c>
      <c r="C7" s="5" t="n">
        <v>0</v>
      </c>
      <c r="D7" s="5" t="n">
        <v>1</v>
      </c>
      <c r="E7" s="5" t="n">
        <v>4</v>
      </c>
      <c r="F7" s="5" t="n">
        <v>10</v>
      </c>
      <c r="G7" s="5" t="n">
        <v>20</v>
      </c>
      <c r="H7" s="5" t="n">
        <v>32</v>
      </c>
      <c r="I7" s="5" t="n">
        <v>48</v>
      </c>
      <c r="J7" s="5" t="n">
        <v>66</v>
      </c>
      <c r="K7" s="5" t="n">
        <v>84</v>
      </c>
      <c r="L7" s="5" t="n">
        <v>102</v>
      </c>
    </row>
    <row r="8">
      <c r="B8" s="15" t="inlineStr">
        <is>
          <t>Total locations</t>
        </is>
      </c>
      <c r="C8" s="22" t="n">
        <v>1</v>
      </c>
      <c r="D8" s="22" t="n">
        <v>3</v>
      </c>
      <c r="E8" s="22" t="n">
        <v>7</v>
      </c>
      <c r="F8" s="22" t="n">
        <v>14</v>
      </c>
      <c r="G8" s="22" t="n">
        <v>25</v>
      </c>
      <c r="H8" s="22" t="n">
        <v>38</v>
      </c>
      <c r="I8" s="22" t="n">
        <v>55</v>
      </c>
      <c r="J8" s="22" t="n">
        <v>74</v>
      </c>
      <c r="K8" s="22" t="n">
        <v>93</v>
      </c>
      <c r="L8" s="22" t="n">
        <v>112</v>
      </c>
    </row>
    <row r="9">
      <c r="B9" s="5" t="inlineStr">
        <is>
          <t>Net new units in year</t>
        </is>
      </c>
      <c r="C9" s="5" t="n">
        <v>1</v>
      </c>
      <c r="D9" s="5" t="n">
        <v>2</v>
      </c>
      <c r="E9" s="5" t="n">
        <v>4</v>
      </c>
      <c r="F9" s="5" t="n">
        <v>7</v>
      </c>
      <c r="G9" s="5" t="n">
        <v>11</v>
      </c>
      <c r="H9" s="5" t="n">
        <v>13</v>
      </c>
      <c r="I9" s="5" t="n">
        <v>17</v>
      </c>
      <c r="J9" s="5" t="n">
        <v>19</v>
      </c>
      <c r="K9" s="5" t="n">
        <v>19</v>
      </c>
      <c r="L9" s="5" t="n">
        <v>19</v>
      </c>
    </row>
    <row r="11">
      <c r="B11" s="3" t="inlineStr">
        <is>
          <t>Phase</t>
        </is>
      </c>
      <c r="C11" s="5" t="inlineStr">
        <is>
          <t>Launch</t>
        </is>
      </c>
      <c r="D11" s="5" t="inlineStr">
        <is>
          <t>Proof</t>
        </is>
      </c>
      <c r="E11" s="5" t="inlineStr">
        <is>
          <t>Early rollout</t>
        </is>
      </c>
      <c r="F11" s="5" t="inlineStr">
        <is>
          <t>Acceleration</t>
        </is>
      </c>
      <c r="G11" s="5" t="inlineStr">
        <is>
          <t>Network</t>
        </is>
      </c>
      <c r="H11" s="5" t="inlineStr">
        <is>
          <t>Acceleration</t>
        </is>
      </c>
      <c r="I11" s="5" t="inlineStr">
        <is>
          <t>Acceleration</t>
        </is>
      </c>
      <c r="J11" s="5" t="inlineStr">
        <is>
          <t>Maturity</t>
        </is>
      </c>
      <c r="K11" s="5" t="inlineStr">
        <is>
          <t>Maturity</t>
        </is>
      </c>
      <c r="L11" s="5" t="inlineStr">
        <is>
          <t>Maturity</t>
        </is>
      </c>
    </row>
    <row r="14">
      <c r="B14" s="8" t="inlineStr">
        <is>
          <t>Route comparison</t>
        </is>
      </c>
      <c r="C14" s="13" t="n"/>
      <c r="D14" s="13" t="n"/>
      <c r="E14" s="13" t="n"/>
      <c r="F14" s="13" t="n"/>
      <c r="G14" s="13" t="n"/>
    </row>
    <row r="15">
      <c r="B15" s="3" t="inlineStr">
        <is>
          <t>Route</t>
        </is>
      </c>
      <c r="C15" s="3" t="inlineStr">
        <is>
          <t>Capital efficiency</t>
        </is>
      </c>
      <c r="D15" s="3" t="inlineStr">
        <is>
          <t>Control</t>
        </is>
      </c>
      <c r="E15" s="3" t="inlineStr">
        <is>
          <t>Speed</t>
        </is>
      </c>
      <c r="F15" s="3" t="inlineStr">
        <is>
          <t>Y5 EBITDA shape</t>
        </is>
      </c>
      <c r="G15" s="3" t="inlineStr">
        <is>
          <t>Use case</t>
        </is>
      </c>
    </row>
    <row r="16">
      <c r="B16" s="5" t="inlineStr">
        <is>
          <t>Franchise-led</t>
        </is>
      </c>
      <c r="C16" s="5" t="inlineStr">
        <is>
          <t>High</t>
        </is>
      </c>
      <c r="D16" s="5" t="inlineStr">
        <is>
          <t>Medium</t>
        </is>
      </c>
      <c r="E16" s="5" t="inlineStr">
        <is>
          <t>High</t>
        </is>
      </c>
      <c r="F16" s="5" t="inlineStr">
        <is>
          <t>Higher margin, lower revenue</t>
        </is>
      </c>
      <c r="G16" s="5" t="inlineStr">
        <is>
          <t>Best when flagship proof is strong and franchise pipeline exists</t>
        </is>
      </c>
    </row>
    <row r="17">
      <c r="B17" s="5" t="inlineStr">
        <is>
          <t>Owned-store-led</t>
        </is>
      </c>
      <c r="C17" s="5" t="inlineStr">
        <is>
          <t>Low</t>
        </is>
      </c>
      <c r="D17" s="5" t="inlineStr">
        <is>
          <t>High</t>
        </is>
      </c>
      <c r="E17" s="5" t="inlineStr">
        <is>
          <t>Medium</t>
        </is>
      </c>
      <c r="F17" s="5" t="inlineStr">
        <is>
          <t>Lower margin, higher revenue</t>
        </is>
      </c>
      <c r="G17" s="5" t="inlineStr">
        <is>
          <t>Best when capital is available and operational control matters</t>
        </is>
      </c>
    </row>
    <row r="18">
      <c r="B18" s="5" t="inlineStr">
        <is>
          <t>Hybrid (base case)</t>
        </is>
      </c>
      <c r="C18" s="5" t="inlineStr">
        <is>
          <t>Medium</t>
        </is>
      </c>
      <c r="D18" s="5" t="inlineStr">
        <is>
          <t>Medium-high</t>
        </is>
      </c>
      <c r="E18" s="5" t="inlineStr">
        <is>
          <t>High</t>
        </is>
      </c>
      <c r="F18" s="5" t="inlineStr">
        <is>
          <t>Balanced. £0.7m EBITDA Y5</t>
        </is>
      </c>
      <c r="G18" s="5" t="inlineStr">
        <is>
          <t>Default route after first proof period</t>
        </is>
      </c>
    </row>
    <row r="20" ht="45" customHeight="1">
      <c r="B20" s="27" t="inlineStr">
        <is>
          <t>The rollout decision should be made after 6 to 12 months of trading data. The Y1 flagship proof determines which route the venture pursues. The financial model defaults to hybrid because it balances capital efficiency, control and speed, and produces the broadest range of strategic options for Y3 onwards.</t>
        </is>
      </c>
    </row>
  </sheetData>
  <mergeCells count="1">
    <mergeCell ref="B20:L20"/>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B1:J46"/>
  <sheetViews>
    <sheetView workbookViewId="0">
      <selection activeCell="A1" sqref="A1"/>
    </sheetView>
  </sheetViews>
  <sheetFormatPr baseColWidth="8" defaultRowHeight="15"/>
  <cols>
    <col width="2" customWidth="1" min="1" max="1"/>
    <col width="40" customWidth="1" min="2" max="2"/>
    <col width="14" customWidth="1" min="3" max="3"/>
    <col width="14" customWidth="1" min="4" max="4"/>
    <col width="14" customWidth="1" min="5" max="5"/>
    <col width="14" customWidth="1" min="6" max="6"/>
    <col width="14" customWidth="1" min="7" max="7"/>
    <col width="14" customWidth="1" min="8" max="8"/>
    <col width="14" customWidth="1" min="9" max="9"/>
  </cols>
  <sheetData>
    <row r="1">
      <c r="B1" s="12" t="inlineStr">
        <is>
          <t>Exit Scenarios</t>
        </is>
      </c>
    </row>
    <row r="2">
      <c r="B2" s="7" t="inlineStr">
        <is>
          <t>Investor return logic across three exit windows</t>
        </is>
      </c>
    </row>
    <row r="4">
      <c r="B4" s="8" t="inlineStr">
        <is>
          <t>Dilution stack</t>
        </is>
      </c>
      <c r="C4" s="13" t="n"/>
      <c r="D4" s="13" t="n"/>
      <c r="E4" s="13" t="n"/>
      <c r="F4" s="13" t="n"/>
      <c r="G4" s="13" t="n"/>
    </row>
    <row r="5">
      <c r="B5" s="3" t="inlineStr">
        <is>
          <t>Round</t>
        </is>
      </c>
      <c r="C5" s="3" t="inlineStr">
        <is>
          <t>Pre-money</t>
        </is>
      </c>
      <c r="D5" s="3" t="inlineStr">
        <is>
          <t>Raise</t>
        </is>
      </c>
      <c r="E5" s="3" t="inlineStr">
        <is>
          <t>Dilution</t>
        </is>
      </c>
      <c r="F5" s="3" t="inlineStr">
        <is>
          <t>Seed stake after round</t>
        </is>
      </c>
    </row>
    <row r="6">
      <c r="B6" s="5" t="inlineStr">
        <is>
          <t>Seed (Y0)</t>
        </is>
      </c>
      <c r="C6" s="19" t="n">
        <v>1800000</v>
      </c>
      <c r="D6" s="19" t="n">
        <v>500000</v>
      </c>
      <c r="E6" s="10">
        <f>D6/(C6+D6)</f>
        <v/>
      </c>
      <c r="F6" s="10">
        <f>E6</f>
        <v/>
      </c>
    </row>
    <row r="7">
      <c r="B7" s="5" t="inlineStr">
        <is>
          <t>Growth (Y2)</t>
        </is>
      </c>
      <c r="C7" s="19" t="n">
        <v>4500000</v>
      </c>
      <c r="D7" s="19" t="n">
        <v>750000</v>
      </c>
      <c r="E7" s="10">
        <f>D7/(C7+D7)</f>
        <v/>
      </c>
      <c r="F7" s="10">
        <f>F6*(1-E7)</f>
        <v/>
      </c>
    </row>
    <row r="8">
      <c r="B8" s="5" t="inlineStr">
        <is>
          <t>Series A (Y3)</t>
        </is>
      </c>
      <c r="C8" s="19" t="n">
        <v>8000000</v>
      </c>
      <c r="D8" s="19" t="n">
        <v>2000000</v>
      </c>
      <c r="E8" s="10">
        <f>D8/(C8+D8)</f>
        <v/>
      </c>
      <c r="F8" s="10">
        <f>F7*(1-E8)</f>
        <v/>
      </c>
    </row>
    <row r="9">
      <c r="B9" s="5" t="inlineStr">
        <is>
          <t>Series B (Y5)</t>
        </is>
      </c>
      <c r="C9" s="19" t="n">
        <v>18000000</v>
      </c>
      <c r="D9" s="19" t="n">
        <v>5000000</v>
      </c>
      <c r="E9" s="10">
        <f>D9/(C9+D9)</f>
        <v/>
      </c>
      <c r="F9" s="10">
        <f>F8*(1-E9)</f>
        <v/>
      </c>
    </row>
    <row r="10">
      <c r="B10" s="5" t="inlineStr">
        <is>
          <t>Series C (Y8, optional)</t>
        </is>
      </c>
      <c r="C10" s="19" t="n">
        <v>50000000</v>
      </c>
      <c r="D10" s="19" t="n">
        <v>10000000</v>
      </c>
      <c r="E10" s="10">
        <f>D10/(C10+D10)</f>
        <v/>
      </c>
      <c r="F10" s="10">
        <f>F9*(1-E10)</f>
        <v/>
      </c>
    </row>
    <row r="12">
      <c r="B12" s="8" t="inlineStr">
        <is>
          <t>Seed stake at each exit window</t>
        </is>
      </c>
      <c r="C12" s="13" t="n"/>
      <c r="D12" s="13" t="n"/>
      <c r="E12" s="13" t="n"/>
      <c r="F12" s="13" t="n"/>
      <c r="G12" s="13" t="n"/>
    </row>
    <row r="13">
      <c r="B13" s="5" t="inlineStr">
        <is>
          <t>At Y5 (after seed, growth, Series A, Series B)</t>
        </is>
      </c>
      <c r="C13" s="10">
        <f>F9</f>
        <v/>
      </c>
    </row>
    <row r="14">
      <c r="B14" s="5" t="inlineStr">
        <is>
          <t>At Y7 (after seed, growth, Series A, Series B)</t>
        </is>
      </c>
      <c r="C14" s="10">
        <f>F9</f>
        <v/>
      </c>
    </row>
    <row r="15">
      <c r="B15" s="5" t="inlineStr">
        <is>
          <t>At Y10 (after Series C)</t>
        </is>
      </c>
      <c r="C15" s="10">
        <f>F10</f>
        <v/>
      </c>
    </row>
    <row r="17">
      <c r="B17" s="8" t="inlineStr">
        <is>
          <t>Group EBITDA trajectory</t>
        </is>
      </c>
      <c r="C17" s="13" t="n"/>
      <c r="D17" s="13" t="n"/>
      <c r="E17" s="13" t="n"/>
      <c r="F17" s="13" t="n"/>
      <c r="G17" s="13" t="n"/>
      <c r="H17" s="13" t="n"/>
    </row>
    <row r="18">
      <c r="B18" s="3" t="inlineStr">
        <is>
          <t>Year</t>
        </is>
      </c>
      <c r="C18" s="3" t="inlineStr">
        <is>
          <t>Y5</t>
        </is>
      </c>
      <c r="D18" s="3" t="inlineStr">
        <is>
          <t>Y6</t>
        </is>
      </c>
      <c r="E18" s="3" t="inlineStr">
        <is>
          <t>Y7</t>
        </is>
      </c>
      <c r="F18" s="3" t="inlineStr">
        <is>
          <t>Y8</t>
        </is>
      </c>
      <c r="G18" s="3" t="inlineStr">
        <is>
          <t>Y9</t>
        </is>
      </c>
      <c r="H18" s="3" t="inlineStr">
        <is>
          <t>Y10</t>
        </is>
      </c>
    </row>
    <row r="19">
      <c r="B19" s="5" t="inlineStr">
        <is>
          <t>Group EBITDA</t>
        </is>
      </c>
      <c r="C19" s="19">
        <f>'Group P&amp;L'!G25</f>
        <v/>
      </c>
      <c r="D19" s="19" t="n">
        <v>2200000</v>
      </c>
      <c r="E19" s="19" t="n">
        <v>4400000</v>
      </c>
      <c r="F19" s="19" t="n">
        <v>7000000</v>
      </c>
      <c r="G19" s="19" t="n">
        <v>9800000</v>
      </c>
      <c r="H19" s="19" t="n">
        <v>12500000</v>
      </c>
    </row>
    <row r="20">
      <c r="B20" s="5" t="inlineStr">
        <is>
          <t>Total revenue (memo)</t>
        </is>
      </c>
      <c r="C20" s="19">
        <f>'Group P&amp;L'!G11</f>
        <v/>
      </c>
      <c r="D20" s="19" t="n">
        <v>13000000</v>
      </c>
      <c r="E20" s="19" t="n">
        <v>19500000</v>
      </c>
      <c r="F20" s="19" t="n">
        <v>27000000</v>
      </c>
      <c r="G20" s="19" t="n">
        <v>34000000</v>
      </c>
      <c r="H20" s="19" t="n">
        <v>41000000</v>
      </c>
    </row>
    <row r="21">
      <c r="B21" s="5" t="inlineStr">
        <is>
          <t>EBITDA margin</t>
        </is>
      </c>
      <c r="C21" s="10">
        <f>C19/C20</f>
        <v/>
      </c>
      <c r="D21" s="10">
        <f>D19/D20</f>
        <v/>
      </c>
      <c r="E21" s="10">
        <f>E19/E20</f>
        <v/>
      </c>
      <c r="F21" s="10">
        <f>F19/F20</f>
        <v/>
      </c>
      <c r="G21" s="10">
        <f>G19/G20</f>
        <v/>
      </c>
      <c r="H21" s="10">
        <f>H19/H20</f>
        <v/>
      </c>
    </row>
    <row r="22">
      <c r="B22" s="5" t="inlineStr">
        <is>
          <t>Total locations</t>
        </is>
      </c>
      <c r="C22" s="5" t="n">
        <v>25</v>
      </c>
      <c r="D22" s="5" t="n">
        <v>38</v>
      </c>
      <c r="E22" s="5" t="n">
        <v>55</v>
      </c>
      <c r="F22" s="5" t="n">
        <v>74</v>
      </c>
      <c r="G22" s="5" t="n">
        <v>93</v>
      </c>
      <c r="H22" s="5" t="n">
        <v>112</v>
      </c>
    </row>
    <row r="24" ht="40" customHeight="1">
      <c r="B24" s="27" t="inlineStr">
        <is>
          <t>Y5 EBITDA from Group P&amp;L (hybrid rollout build phase). Y6 onwards reflects franchise acceleration: 12 to 18 new franchisees per year. Each mature franchise unit contributes approximately £150k to £200k of central EBITDA. Owned-store growth continues at 1 per year. This is the harvest phase.</t>
        </is>
      </c>
    </row>
    <row r="27">
      <c r="B27" s="8" t="inlineStr">
        <is>
          <t>Exit scenarios</t>
        </is>
      </c>
      <c r="C27" s="13" t="n"/>
      <c r="D27" s="13" t="n"/>
      <c r="E27" s="13" t="n"/>
      <c r="F27" s="13" t="n"/>
      <c r="G27" s="13" t="n"/>
      <c r="H27" s="13" t="n"/>
      <c r="I27" s="13" t="n"/>
    </row>
    <row r="28">
      <c r="B28" s="3" t="inlineStr">
        <is>
          <t>Scenario</t>
        </is>
      </c>
      <c r="C28" s="3" t="inlineStr">
        <is>
          <t>EBITDA</t>
        </is>
      </c>
      <c r="D28" s="3" t="inlineStr">
        <is>
          <t>Multiple low</t>
        </is>
      </c>
      <c r="E28" s="3" t="inlineStr">
        <is>
          <t>Multiple high</t>
        </is>
      </c>
      <c r="F28" s="3" t="inlineStr">
        <is>
          <t>Valuation low</t>
        </is>
      </c>
      <c r="G28" s="3" t="inlineStr">
        <is>
          <t>Valuation high</t>
        </is>
      </c>
      <c r="H28" s="3" t="inlineStr">
        <is>
          <t>Seed stake</t>
        </is>
      </c>
      <c r="I28" s="3" t="inlineStr">
        <is>
          <t>Proceeds low</t>
        </is>
      </c>
      <c r="J28" s="3" t="inlineStr">
        <is>
          <t>Proceeds high</t>
        </is>
      </c>
    </row>
    <row r="29">
      <c r="B29" s="5" t="inlineStr">
        <is>
          <t>Y5 strategic sale (protective)</t>
        </is>
      </c>
      <c r="C29" s="19">
        <f>'Group P&amp;L'!G25</f>
        <v/>
      </c>
      <c r="D29" s="5" t="n">
        <v>8</v>
      </c>
      <c r="E29" s="5" t="n">
        <v>12</v>
      </c>
      <c r="F29" s="19">
        <f>C29*D29</f>
        <v/>
      </c>
      <c r="G29" s="19">
        <f>C29*E29</f>
        <v/>
      </c>
      <c r="H29" s="10">
        <f>C13</f>
        <v/>
      </c>
      <c r="I29" s="19">
        <f>F29*H29</f>
        <v/>
      </c>
      <c r="J29" s="19">
        <f>G29*H29</f>
        <v/>
      </c>
    </row>
    <row r="30">
      <c r="B30" s="5" t="inlineStr">
        <is>
          <t>Y7 PE or trade sale (default)</t>
        </is>
      </c>
      <c r="C30" s="19">
        <f>E19</f>
        <v/>
      </c>
      <c r="D30" s="5" t="n">
        <v>10</v>
      </c>
      <c r="E30" s="5" t="n">
        <v>14</v>
      </c>
      <c r="F30" s="19">
        <f>C30*D30</f>
        <v/>
      </c>
      <c r="G30" s="19">
        <f>C30*E30</f>
        <v/>
      </c>
      <c r="H30" s="10">
        <f>C14</f>
        <v/>
      </c>
      <c r="I30" s="19">
        <f>F30*H30</f>
        <v/>
      </c>
      <c r="J30" s="19">
        <f>G30*H30</f>
        <v/>
      </c>
    </row>
    <row r="31">
      <c r="B31" s="5" t="inlineStr">
        <is>
          <t>Y10 AIM / strategic (stretch)</t>
        </is>
      </c>
      <c r="C31" s="19">
        <f>H19</f>
        <v/>
      </c>
      <c r="D31" s="5" t="n">
        <v>12</v>
      </c>
      <c r="E31" s="5" t="n">
        <v>18</v>
      </c>
      <c r="F31" s="19">
        <f>C31*D31</f>
        <v/>
      </c>
      <c r="G31" s="19">
        <f>C31*E31</f>
        <v/>
      </c>
      <c r="H31" s="10">
        <f>C15</f>
        <v/>
      </c>
      <c r="I31" s="19">
        <f>F31*H31</f>
        <v/>
      </c>
      <c r="J31" s="19">
        <f>G31*H31</f>
        <v/>
      </c>
    </row>
    <row r="34">
      <c r="B34" s="8" t="inlineStr">
        <is>
          <t>Investor returns on £500k seed equity</t>
        </is>
      </c>
      <c r="C34" s="13" t="n"/>
      <c r="D34" s="13" t="n"/>
      <c r="E34" s="13" t="n"/>
      <c r="F34" s="13" t="n"/>
      <c r="G34" s="13" t="n"/>
      <c r="H34" s="13" t="n"/>
      <c r="I34" s="13" t="n"/>
    </row>
    <row r="35">
      <c r="B35" s="3" t="inlineStr">
        <is>
          <t>Scenario</t>
        </is>
      </c>
      <c r="C35" s="3" t="inlineStr">
        <is>
          <t>Years</t>
        </is>
      </c>
      <c r="D35" s="3" t="inlineStr">
        <is>
          <t>Proceeds low</t>
        </is>
      </c>
      <c r="E35" s="3" t="inlineStr">
        <is>
          <t>Proceeds high</t>
        </is>
      </c>
      <c r="F35" s="3" t="inlineStr">
        <is>
          <t>MOIC low</t>
        </is>
      </c>
      <c r="G35" s="3" t="inlineStr">
        <is>
          <t>MOIC high</t>
        </is>
      </c>
      <c r="H35" s="3" t="inlineStr">
        <is>
          <t>IRR low</t>
        </is>
      </c>
      <c r="I35" s="3" t="inlineStr">
        <is>
          <t>IRR high</t>
        </is>
      </c>
      <c r="J35" s="3" t="inlineStr">
        <is>
          <t>Note</t>
        </is>
      </c>
    </row>
    <row r="36">
      <c r="B36" s="5" t="inlineStr">
        <is>
          <t>Y5 strategic sale</t>
        </is>
      </c>
      <c r="C36" s="5" t="n">
        <v>5</v>
      </c>
      <c r="D36" s="19">
        <f>I29</f>
        <v/>
      </c>
      <c r="E36" s="19">
        <f>J29</f>
        <v/>
      </c>
      <c r="F36" s="28">
        <f>D36/500000</f>
        <v/>
      </c>
      <c r="G36" s="28">
        <f>E36/500000</f>
        <v/>
      </c>
      <c r="H36" s="10">
        <f>(D36/500000)^(1/C36)-1</f>
        <v/>
      </c>
      <c r="I36" s="10">
        <f>(E36/500000)^(1/C36)-1</f>
        <v/>
      </c>
      <c r="J36" s="7" t="inlineStr">
        <is>
          <t>Protective. After proof and early rollout</t>
        </is>
      </c>
    </row>
    <row r="37">
      <c r="B37" s="5" t="inlineStr">
        <is>
          <t>Y7 PE or trade sale</t>
        </is>
      </c>
      <c r="C37" s="5" t="n">
        <v>7</v>
      </c>
      <c r="D37" s="19">
        <f>I30</f>
        <v/>
      </c>
      <c r="E37" s="19">
        <f>J30</f>
        <v/>
      </c>
      <c r="F37" s="28">
        <f>D37/500000</f>
        <v/>
      </c>
      <c r="G37" s="28">
        <f>E37/500000</f>
        <v/>
      </c>
      <c r="H37" s="10">
        <f>(D37/500000)^(1/C37)-1</f>
        <v/>
      </c>
      <c r="I37" s="10">
        <f>(E37/500000)^(1/C37)-1</f>
        <v/>
      </c>
      <c r="J37" s="7" t="inlineStr">
        <is>
          <t>Default planning case</t>
        </is>
      </c>
    </row>
    <row r="38">
      <c r="B38" s="5" t="inlineStr">
        <is>
          <t>Y10 AIM / strategic</t>
        </is>
      </c>
      <c r="C38" s="5" t="n">
        <v>10</v>
      </c>
      <c r="D38" s="19">
        <f>I31</f>
        <v/>
      </c>
      <c r="E38" s="19">
        <f>J31</f>
        <v/>
      </c>
      <c r="F38" s="28">
        <f>D38/500000</f>
        <v/>
      </c>
      <c r="G38" s="28">
        <f>E38/500000</f>
        <v/>
      </c>
      <c r="H38" s="10">
        <f>(D38/500000)^(1/C38)-1</f>
        <v/>
      </c>
      <c r="I38" s="10">
        <f>(E38/500000)^(1/C38)-1</f>
        <v/>
      </c>
      <c r="J38" s="7" t="inlineStr">
        <is>
          <t>Stretch. Hotel Chocolat shape</t>
        </is>
      </c>
    </row>
    <row r="41">
      <c r="B41" s="3" t="inlineStr">
        <is>
          <t>Interpretation</t>
        </is>
      </c>
    </row>
    <row r="42" ht="30" customHeight="1">
      <c r="B42" s="27" t="inlineStr">
        <is>
          <t>The Y5 protective case captures the rollout in mid-build. EBITDA is suppressed by store opening costs. Returns are modest at this exit window.</t>
        </is>
      </c>
    </row>
    <row r="43" ht="30" customHeight="1">
      <c r="B43" s="27" t="inlineStr">
        <is>
          <t>The Y7 default case captures the venture at network maturity. Franchise economics have scaled and ecommerce has compounded. This is the planning case.</t>
        </is>
      </c>
    </row>
    <row r="44" ht="30" customHeight="1">
      <c r="B44" s="27" t="inlineStr">
        <is>
          <t>The Y10 stretch case captures the Hotel Chocolat shape: 100+ stores, £40m+ revenue, £12m+ EBITDA. AIM listing or PE consolidation.</t>
        </is>
      </c>
    </row>
    <row r="45" ht="30" customHeight="1">
      <c r="B45" s="27" t="inlineStr">
        <is>
          <t>Multiples reflect franchise platforms with recurring royalty income, not pure retail. Pure retail trades at 6-9x. Franchise platforms with the right earnings quality trade at 10-18x.</t>
        </is>
      </c>
    </row>
    <row r="46" ht="30" customHeight="1">
      <c r="B46" s="27" t="inlineStr">
        <is>
          <t>IRRs are calculated on cash multiples and exit timing. They do not include EIS/SEIS reliefs that may apply for the seed investor.</t>
        </is>
      </c>
    </row>
  </sheetData>
  <mergeCells count="6">
    <mergeCell ref="B42:J42"/>
    <mergeCell ref="B45:J45"/>
    <mergeCell ref="B46:J46"/>
    <mergeCell ref="B24:H24"/>
    <mergeCell ref="B43:J43"/>
    <mergeCell ref="B44:J4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2026-05-19T09:01:34Z</dcterms:created>
  <dcterms:modified xmlns:dcterms="http://purl.org/dc/terms/" xmlns:xsi="http://www.w3.org/2001/XMLSchema-instance" xsi:type="dcterms:W3CDTF">2026-05-19T09:01:34Z</dcterms:modified>
</cp:coreProperties>
</file>